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办公家具清单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965EC72C4330494DB522EB276F7CF10F" descr=" "/>
        <xdr:cNvPicPr/>
      </xdr:nvPicPr>
      <xdr:blipFill>
        <a:blip r:embed="rId1"/>
        <a:srcRect/>
        <a:stretch>
          <a:fillRect/>
        </a:stretch>
      </xdr:blipFill>
      <xdr:spPr>
        <a:xfrm>
          <a:off x="2627630" y="15427325"/>
          <a:ext cx="932815" cy="6146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" name="ID_D967A7966B9D49B3849A4FE600CC2086" descr=" "/>
        <xdr:cNvPicPr/>
      </xdr:nvPicPr>
      <xdr:blipFill>
        <a:blip r:embed="rId2"/>
        <a:srcRect/>
        <a:stretch>
          <a:fillRect/>
        </a:stretch>
      </xdr:blipFill>
      <xdr:spPr>
        <a:xfrm>
          <a:off x="2882265" y="16983076"/>
          <a:ext cx="868680" cy="5537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" name="ID_7AAA6B8FE66249B0A38F7FBADFE3BE78" descr="WJ--SF9010"/>
        <xdr:cNvPicPr/>
      </xdr:nvPicPr>
      <xdr:blipFill>
        <a:blip r:embed="rId3"/>
        <a:srcRect l="31643" t="23316" r="31849" b="37248"/>
        <a:stretch>
          <a:fillRect/>
        </a:stretch>
      </xdr:blipFill>
      <xdr:spPr>
        <a:xfrm>
          <a:off x="2292350" y="45372656"/>
          <a:ext cx="1556385" cy="838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" name="ID_B03C3E8F77D14351A2C4C27FF231D246" descr=" "/>
        <xdr:cNvPicPr/>
      </xdr:nvPicPr>
      <xdr:blipFill>
        <a:blip r:embed="rId4"/>
        <a:srcRect/>
        <a:stretch>
          <a:fillRect/>
        </a:stretch>
      </xdr:blipFill>
      <xdr:spPr>
        <a:xfrm>
          <a:off x="2794635" y="523875"/>
          <a:ext cx="588645" cy="647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6" name="ID_714EC086A17D4881BAA80C0D7C8D8054" descr="FQ-28方"/>
        <xdr:cNvPicPr/>
      </xdr:nvPicPr>
      <xdr:blipFill>
        <a:blip r:embed="rId5"/>
        <a:srcRect/>
        <a:stretch>
          <a:fillRect/>
        </a:stretch>
      </xdr:blipFill>
      <xdr:spPr>
        <a:xfrm>
          <a:off x="2703195" y="26334720"/>
          <a:ext cx="954405" cy="8331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7" name="ID_CF75C9160B2E4843B671F17DF62601DA" descr=" "/>
        <xdr:cNvPicPr/>
      </xdr:nvPicPr>
      <xdr:blipFill>
        <a:blip r:embed="rId6"/>
        <a:srcRect/>
        <a:stretch>
          <a:fillRect/>
        </a:stretch>
      </xdr:blipFill>
      <xdr:spPr>
        <a:xfrm>
          <a:off x="3238500" y="16586200"/>
          <a:ext cx="832485" cy="31813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8" name="ID_40DD498CAE734221AFAFA668F895109C" descr="万进-158 副本"/>
        <xdr:cNvPicPr/>
      </xdr:nvPicPr>
      <xdr:blipFill>
        <a:blip r:embed="rId7"/>
        <a:srcRect l="5642" t="5677" r="4423"/>
        <a:stretch>
          <a:fillRect/>
        </a:stretch>
      </xdr:blipFill>
      <xdr:spPr>
        <a:xfrm>
          <a:off x="2740025" y="13077190"/>
          <a:ext cx="892175" cy="4343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9" name="ID_105FD1B9BE614B24AB9C3007616C1EC0" descr="YS-04板式职员_页面_07_图像_0010"/>
        <xdr:cNvPicPr/>
      </xdr:nvPicPr>
      <xdr:blipFill>
        <a:blip r:embed="rId8"/>
        <a:srcRect/>
        <a:stretch>
          <a:fillRect/>
        </a:stretch>
      </xdr:blipFill>
      <xdr:spPr>
        <a:xfrm>
          <a:off x="3695700" y="63248540"/>
          <a:ext cx="524510" cy="86486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0" name="ID_49E6F637F3714D58964A8BE84C5DDEB2" descr=" "/>
        <xdr:cNvPicPr/>
      </xdr:nvPicPr>
      <xdr:blipFill>
        <a:blip r:embed="rId9"/>
        <a:srcRect/>
        <a:stretch>
          <a:fillRect/>
        </a:stretch>
      </xdr:blipFill>
      <xdr:spPr>
        <a:xfrm>
          <a:off x="1919605" y="109395896"/>
          <a:ext cx="1179830" cy="228472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1" name="ID_B32A320D630543D3A1ECB2B735443E26" descr="post_object_image_484140888"/>
        <xdr:cNvPicPr/>
      </xdr:nvPicPr>
      <xdr:blipFill>
        <a:blip r:embed="rId10"/>
        <a:srcRect/>
        <a:stretch>
          <a:fillRect/>
        </a:stretch>
      </xdr:blipFill>
      <xdr:spPr>
        <a:xfrm>
          <a:off x="0" y="0"/>
          <a:ext cx="1238250" cy="17462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2" name="ID_954ABA507705479A91A1EA53ECB490BE" descr=" "/>
        <xdr:cNvPicPr/>
      </xdr:nvPicPr>
      <xdr:blipFill>
        <a:blip r:embed="rId11"/>
        <a:srcRect/>
        <a:stretch>
          <a:fillRect/>
        </a:stretch>
      </xdr:blipFill>
      <xdr:spPr>
        <a:xfrm>
          <a:off x="3517265" y="87817328"/>
          <a:ext cx="845185" cy="87502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3" name="ID_B9E2FEE4238E4A02853922809F2A6504" descr=" "/>
        <xdr:cNvPicPr/>
      </xdr:nvPicPr>
      <xdr:blipFill>
        <a:blip r:embed="rId12"/>
        <a:srcRect/>
        <a:stretch>
          <a:fillRect/>
        </a:stretch>
      </xdr:blipFill>
      <xdr:spPr>
        <a:xfrm>
          <a:off x="3039110" y="36783644"/>
          <a:ext cx="3143250" cy="574357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4" name="ID_4D054B56214C477AAA3CA67310F91978" descr=" "/>
        <xdr:cNvPicPr/>
      </xdr:nvPicPr>
      <xdr:blipFill>
        <a:blip r:embed="rId13"/>
        <a:srcRect/>
        <a:stretch>
          <a:fillRect/>
        </a:stretch>
      </xdr:blipFill>
      <xdr:spPr>
        <a:xfrm>
          <a:off x="2911475" y="12861925"/>
          <a:ext cx="772160" cy="908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5" name="ID_56C49B10F8754CC9BAAC0A77A9AE1D44" descr=" "/>
        <xdr:cNvPicPr/>
      </xdr:nvPicPr>
      <xdr:blipFill>
        <a:blip r:embed="rId14"/>
        <a:srcRect/>
        <a:stretch>
          <a:fillRect/>
        </a:stretch>
      </xdr:blipFill>
      <xdr:spPr>
        <a:xfrm>
          <a:off x="2644775" y="1978660"/>
          <a:ext cx="827405" cy="7061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6" name="ID_BFBA878EE8A14F00B09097404E3DBA68" descr=" "/>
        <xdr:cNvPicPr/>
      </xdr:nvPicPr>
      <xdr:blipFill>
        <a:blip r:embed="rId15"/>
        <a:srcRect/>
        <a:stretch>
          <a:fillRect/>
        </a:stretch>
      </xdr:blipFill>
      <xdr:spPr>
        <a:xfrm>
          <a:off x="2828925" y="69070856"/>
          <a:ext cx="2505075" cy="446722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7" name="ID_BDF2E408645540A6936D1E20CF8D9E47" descr=" "/>
        <xdr:cNvPicPr/>
      </xdr:nvPicPr>
      <xdr:blipFill>
        <a:blip r:embed="rId16"/>
        <a:srcRect/>
        <a:stretch>
          <a:fillRect/>
        </a:stretch>
      </xdr:blipFill>
      <xdr:spPr>
        <a:xfrm>
          <a:off x="3335020" y="521970"/>
          <a:ext cx="772795" cy="7048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8" name="ID_2585C614423A4A439882D339D0A85107" descr=" "/>
        <xdr:cNvPicPr/>
      </xdr:nvPicPr>
      <xdr:blipFill>
        <a:blip r:embed="rId17"/>
        <a:srcRect/>
        <a:stretch>
          <a:fillRect/>
        </a:stretch>
      </xdr:blipFill>
      <xdr:spPr>
        <a:xfrm>
          <a:off x="2604135" y="42357040"/>
          <a:ext cx="996950" cy="535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9" name="ID_0D919E43081A428F96B48CB2AC507411" descr="C:/Users/尹祖武/AppData/Local/Temp/picturecompress_20230204102937/output_120.pngoutput_120"/>
        <xdr:cNvPicPr/>
      </xdr:nvPicPr>
      <xdr:blipFill>
        <a:blip r:embed="rId18"/>
        <a:srcRect/>
        <a:stretch>
          <a:fillRect/>
        </a:stretch>
      </xdr:blipFill>
      <xdr:spPr>
        <a:xfrm>
          <a:off x="2760345" y="1645920"/>
          <a:ext cx="675005" cy="9277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0" name="ID_8579AE6579EC4A0EAE26CAE5CEAE043C" descr=" "/>
        <xdr:cNvPicPr/>
      </xdr:nvPicPr>
      <xdr:blipFill>
        <a:blip r:embed="rId19"/>
        <a:srcRect/>
        <a:stretch>
          <a:fillRect/>
        </a:stretch>
      </xdr:blipFill>
      <xdr:spPr>
        <a:xfrm>
          <a:off x="3048000" y="9918700"/>
          <a:ext cx="2047875" cy="4610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1" name="ID_E074CC0C04F04DA39EC12FA2A8338DF5" descr=" "/>
        <xdr:cNvPicPr/>
      </xdr:nvPicPr>
      <xdr:blipFill>
        <a:blip r:embed="rId20"/>
        <a:srcRect/>
        <a:stretch>
          <a:fillRect/>
        </a:stretch>
      </xdr:blipFill>
      <xdr:spPr>
        <a:xfrm>
          <a:off x="2402840" y="4432300"/>
          <a:ext cx="1958340" cy="13989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2" name="ID_8C7FE9C6D6D14E20A6FC30A9F6B6B573" descr="post_object_image_3541716400"/>
        <xdr:cNvPicPr/>
      </xdr:nvPicPr>
      <xdr:blipFill>
        <a:blip r:embed="rId21"/>
        <a:srcRect/>
        <a:stretch>
          <a:fillRect/>
        </a:stretch>
      </xdr:blipFill>
      <xdr:spPr>
        <a:xfrm>
          <a:off x="0" y="0"/>
          <a:ext cx="3994150" cy="2311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3" name="ID_387A517A55AA4DF8937BDF0A60613DC9" descr="post_object_image_2365749473"/>
        <xdr:cNvPicPr/>
      </xdr:nvPicPr>
      <xdr:blipFill>
        <a:blip r:embed="rId22"/>
        <a:srcRect/>
        <a:stretch>
          <a:fillRect/>
        </a:stretch>
      </xdr:blipFill>
      <xdr:spPr>
        <a:xfrm>
          <a:off x="0" y="0"/>
          <a:ext cx="1206500" cy="187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4" name="ID_D64CBE4233924FC6950FDBA47299A66E" descr=" "/>
        <xdr:cNvPicPr/>
      </xdr:nvPicPr>
      <xdr:blipFill>
        <a:blip r:embed="rId23"/>
        <a:srcRect/>
        <a:stretch>
          <a:fillRect/>
        </a:stretch>
      </xdr:blipFill>
      <xdr:spPr>
        <a:xfrm>
          <a:off x="2971165" y="3276600"/>
          <a:ext cx="836295" cy="3854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5" name="ID_E975504E7092454597160E1F7A86A080" descr=" "/>
        <xdr:cNvPicPr/>
      </xdr:nvPicPr>
      <xdr:blipFill>
        <a:blip r:embed="rId24"/>
        <a:srcRect/>
        <a:stretch>
          <a:fillRect/>
        </a:stretch>
      </xdr:blipFill>
      <xdr:spPr>
        <a:xfrm>
          <a:off x="2247265" y="7995285"/>
          <a:ext cx="671830" cy="4883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6" name="ID_B1B15E67D3514ACAB0C7CFBD66219FC0" descr="13"/>
        <xdr:cNvPicPr/>
      </xdr:nvPicPr>
      <xdr:blipFill>
        <a:blip r:embed="rId25"/>
        <a:srcRect t="16667"/>
        <a:stretch>
          <a:fillRect/>
        </a:stretch>
      </xdr:blipFill>
      <xdr:spPr>
        <a:xfrm>
          <a:off x="2741295" y="48892460"/>
          <a:ext cx="890905" cy="44513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7" name="ID_B9C2BAAE60564D6BB705E2E9F8A62EDA" descr=" "/>
        <xdr:cNvPicPr/>
      </xdr:nvPicPr>
      <xdr:blipFill>
        <a:blip r:embed="rId14"/>
        <a:srcRect/>
        <a:stretch>
          <a:fillRect/>
        </a:stretch>
      </xdr:blipFill>
      <xdr:spPr>
        <a:xfrm>
          <a:off x="2723515" y="3409950"/>
          <a:ext cx="670560" cy="5727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8" name="ID_A457F9116C8F4A85A98A5465D21AFD8B" descr=" "/>
        <xdr:cNvPicPr/>
      </xdr:nvPicPr>
      <xdr:blipFill>
        <a:blip r:embed="rId14"/>
        <a:srcRect/>
        <a:stretch>
          <a:fillRect/>
        </a:stretch>
      </xdr:blipFill>
      <xdr:spPr>
        <a:xfrm>
          <a:off x="2644775" y="4963160"/>
          <a:ext cx="827405" cy="7061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29" name="ID_3541A6FD748E48D7B19AA020EA1C08F1" descr=" "/>
        <xdr:cNvPicPr/>
      </xdr:nvPicPr>
      <xdr:blipFill>
        <a:blip r:embed="rId26"/>
        <a:srcRect/>
        <a:stretch>
          <a:fillRect/>
        </a:stretch>
      </xdr:blipFill>
      <xdr:spPr>
        <a:xfrm flipH="1">
          <a:off x="1982470" y="3378835"/>
          <a:ext cx="8305800" cy="49149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0" name="ID_441C612DA03A4B5085E82D5A40D23220" descr=" "/>
        <xdr:cNvPicPr/>
      </xdr:nvPicPr>
      <xdr:blipFill>
        <a:blip r:embed="rId27"/>
        <a:srcRect/>
        <a:stretch>
          <a:fillRect/>
        </a:stretch>
      </xdr:blipFill>
      <xdr:spPr>
        <a:xfrm>
          <a:off x="2481580" y="28131136"/>
          <a:ext cx="1173480" cy="95376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1" name="ID_1867F55369A241289084B3B44691DDAE" descr=" "/>
        <xdr:cNvPicPr/>
      </xdr:nvPicPr>
      <xdr:blipFill>
        <a:blip r:embed="rId28"/>
        <a:srcRect/>
        <a:stretch>
          <a:fillRect/>
        </a:stretch>
      </xdr:blipFill>
      <xdr:spPr>
        <a:xfrm>
          <a:off x="2303780" y="1822450"/>
          <a:ext cx="734060" cy="2432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2" name="ID_E133B4BC382B484D897AEAF9BC58164C" descr="beead709ad0a74c1d07e4abf0da86022"/>
        <xdr:cNvPicPr/>
      </xdr:nvPicPr>
      <xdr:blipFill>
        <a:blip r:embed="rId29"/>
        <a:srcRect/>
        <a:stretch>
          <a:fillRect/>
        </a:stretch>
      </xdr:blipFill>
      <xdr:spPr>
        <a:xfrm>
          <a:off x="2597785" y="24056340"/>
          <a:ext cx="969010" cy="93789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3" name="ID_7F2089556A11490CA85A349D1E98B266" descr=" "/>
        <xdr:cNvPicPr/>
      </xdr:nvPicPr>
      <xdr:blipFill>
        <a:blip r:embed="rId30"/>
        <a:srcRect/>
        <a:stretch>
          <a:fillRect/>
        </a:stretch>
      </xdr:blipFill>
      <xdr:spPr>
        <a:xfrm>
          <a:off x="3762375" y="5918200"/>
          <a:ext cx="12344400" cy="10287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4" name="ID_53E652ADFD7940868F60BA57EEB726D1" descr=" "/>
        <xdr:cNvPicPr/>
      </xdr:nvPicPr>
      <xdr:blipFill>
        <a:blip r:embed="rId31"/>
        <a:srcRect/>
        <a:stretch>
          <a:fillRect/>
        </a:stretch>
      </xdr:blipFill>
      <xdr:spPr>
        <a:xfrm>
          <a:off x="2533650" y="21722716"/>
          <a:ext cx="1043305" cy="57276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5" name="ID_D2D76DE6468F433D9BAAC54AFB780DF9" descr=" "/>
        <xdr:cNvPicPr/>
      </xdr:nvPicPr>
      <xdr:blipFill>
        <a:blip r:embed="rId32"/>
        <a:srcRect/>
        <a:stretch>
          <a:fillRect/>
        </a:stretch>
      </xdr:blipFill>
      <xdr:spPr>
        <a:xfrm>
          <a:off x="3107690" y="443230"/>
          <a:ext cx="3276600" cy="270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6" name="ID_F9357470CDE34A7E983DC967DA8F18A0" descr="万进-158 副本"/>
        <xdr:cNvPicPr/>
      </xdr:nvPicPr>
      <xdr:blipFill>
        <a:blip r:embed="rId7"/>
        <a:srcRect l="5642" t="5677" r="4423"/>
        <a:stretch>
          <a:fillRect/>
        </a:stretch>
      </xdr:blipFill>
      <xdr:spPr>
        <a:xfrm>
          <a:off x="2644140" y="14221460"/>
          <a:ext cx="912495" cy="443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7" name="ID_593B8429C6CC4A0CA36E2B3588B76082" descr=" "/>
        <xdr:cNvPicPr/>
      </xdr:nvPicPr>
      <xdr:blipFill>
        <a:blip r:embed="rId33"/>
        <a:srcRect/>
        <a:stretch>
          <a:fillRect/>
        </a:stretch>
      </xdr:blipFill>
      <xdr:spPr>
        <a:xfrm>
          <a:off x="3304540" y="96301560"/>
          <a:ext cx="1238250" cy="62547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8" name="ID_449CE84AEA604A7AB244088E42139DF7" descr="C:\Users\samsung\AppData\Roaming\Tencent\Users\2439540518\QQ\WinTemp\RichOle\B%{RH4QK$096H92PSR$FBEE.png"/>
        <xdr:cNvPicPr/>
      </xdr:nvPicPr>
      <xdr:blipFill>
        <a:blip r:embed="rId34"/>
        <a:srcRect/>
        <a:stretch>
          <a:fillRect/>
        </a:stretch>
      </xdr:blipFill>
      <xdr:spPr>
        <a:xfrm>
          <a:off x="3482340" y="68651752"/>
          <a:ext cx="894080" cy="8026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39" name="ID_1280C96E88F049A88DC270F26EEDD5B9" descr="13"/>
        <xdr:cNvPicPr/>
      </xdr:nvPicPr>
      <xdr:blipFill>
        <a:blip r:embed="rId25"/>
        <a:srcRect t="16667"/>
        <a:stretch>
          <a:fillRect/>
        </a:stretch>
      </xdr:blipFill>
      <xdr:spPr>
        <a:xfrm>
          <a:off x="2693670" y="47567848"/>
          <a:ext cx="890905" cy="44513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0" name="ID_5FA8BF6B99384903A342A878A24A624C" descr=" "/>
        <xdr:cNvPicPr/>
      </xdr:nvPicPr>
      <xdr:blipFill>
        <a:blip r:embed="rId35"/>
        <a:srcRect/>
        <a:stretch>
          <a:fillRect/>
        </a:stretch>
      </xdr:blipFill>
      <xdr:spPr>
        <a:xfrm>
          <a:off x="2700020" y="40060244"/>
          <a:ext cx="1057910" cy="62547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1" name="ID_A48466FBFDEB4BFEB35BAE22030FACD1" descr="0da9e2d6f525c85ce2b944eddb71a47"/>
        <xdr:cNvPicPr/>
      </xdr:nvPicPr>
      <xdr:blipFill>
        <a:blip r:embed="rId36"/>
        <a:srcRect l="26518" t="16835" r="38289" b="12393"/>
        <a:stretch>
          <a:fillRect/>
        </a:stretch>
      </xdr:blipFill>
      <xdr:spPr>
        <a:xfrm>
          <a:off x="2895600" y="105379520"/>
          <a:ext cx="589915" cy="8229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2" name="ID_A35F02BECC104B478373E9CC3C3AB45F" descr=" "/>
        <xdr:cNvPicPr/>
      </xdr:nvPicPr>
      <xdr:blipFill>
        <a:blip r:embed="rId37"/>
        <a:srcRect/>
        <a:stretch>
          <a:fillRect/>
        </a:stretch>
      </xdr:blipFill>
      <xdr:spPr>
        <a:xfrm>
          <a:off x="3394075" y="41880156"/>
          <a:ext cx="1097280" cy="7543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3" name="ID_38A16ACCEF864AC6B3C7ED0953AF72CB" descr="13"/>
        <xdr:cNvPicPr/>
      </xdr:nvPicPr>
      <xdr:blipFill>
        <a:blip r:embed="rId25"/>
        <a:srcRect t="16667"/>
        <a:stretch>
          <a:fillRect/>
        </a:stretch>
      </xdr:blipFill>
      <xdr:spPr>
        <a:xfrm>
          <a:off x="2764790" y="50036728"/>
          <a:ext cx="890905" cy="44513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4" name="ID_ACFD514F2C7145919AA2D4533BB652EC" descr=" "/>
        <xdr:cNvPicPr/>
      </xdr:nvPicPr>
      <xdr:blipFill>
        <a:blip r:embed="rId38"/>
        <a:srcRect/>
        <a:stretch>
          <a:fillRect/>
        </a:stretch>
      </xdr:blipFill>
      <xdr:spPr>
        <a:xfrm>
          <a:off x="2430145" y="6870065"/>
          <a:ext cx="972185" cy="6648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5" name="ID_26E6D80B21644E1B90A1EC609450EB61" descr=" "/>
        <xdr:cNvPicPr/>
      </xdr:nvPicPr>
      <xdr:blipFill>
        <a:blip r:embed="rId39"/>
        <a:srcRect/>
        <a:stretch>
          <a:fillRect/>
        </a:stretch>
      </xdr:blipFill>
      <xdr:spPr>
        <a:xfrm>
          <a:off x="3065780" y="11169650"/>
          <a:ext cx="1390650" cy="4219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6" name="ID_D884EC8E3701403AB74701D163F0A358" descr=" "/>
        <xdr:cNvPicPr/>
      </xdr:nvPicPr>
      <xdr:blipFill>
        <a:blip r:embed="rId40"/>
        <a:srcRect/>
        <a:stretch>
          <a:fillRect/>
        </a:stretch>
      </xdr:blipFill>
      <xdr:spPr>
        <a:xfrm>
          <a:off x="2931795" y="5282565"/>
          <a:ext cx="367030" cy="647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7" name="ID_8C663AF981E24E249BE0A26A0A763586" descr=" "/>
        <xdr:cNvPicPr/>
      </xdr:nvPicPr>
      <xdr:blipFill>
        <a:blip r:embed="rId41"/>
        <a:srcRect l="5325" r="4556"/>
        <a:stretch>
          <a:fillRect/>
        </a:stretch>
      </xdr:blipFill>
      <xdr:spPr>
        <a:xfrm>
          <a:off x="3228975" y="4968875"/>
          <a:ext cx="720090" cy="8997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8" name="ID_4EE480DC674844269EA7EA3EC3F99568" descr=" "/>
        <xdr:cNvPicPr/>
      </xdr:nvPicPr>
      <xdr:blipFill>
        <a:blip r:embed="rId42"/>
        <a:srcRect/>
        <a:stretch>
          <a:fillRect/>
        </a:stretch>
      </xdr:blipFill>
      <xdr:spPr>
        <a:xfrm>
          <a:off x="3300095" y="7523480"/>
          <a:ext cx="808990" cy="647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49" name="ID_537ED8A230424A6A8A79E634ACA39EF6" descr=" "/>
        <xdr:cNvPicPr/>
      </xdr:nvPicPr>
      <xdr:blipFill>
        <a:blip r:embed="rId43"/>
        <a:srcRect/>
        <a:stretch>
          <a:fillRect/>
        </a:stretch>
      </xdr:blipFill>
      <xdr:spPr>
        <a:xfrm>
          <a:off x="3676650" y="11118850"/>
          <a:ext cx="7143750" cy="7143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0" name="ID_ABD485FD919D4625B842975F031C3737" descr="0da9e2d6f525c85ce2b944eddb71a47"/>
        <xdr:cNvPicPr/>
      </xdr:nvPicPr>
      <xdr:blipFill>
        <a:blip r:embed="rId36"/>
        <a:srcRect l="26518" t="16835" r="38289" b="12393"/>
        <a:stretch>
          <a:fillRect/>
        </a:stretch>
      </xdr:blipFill>
      <xdr:spPr>
        <a:xfrm>
          <a:off x="2819400" y="102909368"/>
          <a:ext cx="589915" cy="8229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1" name="ID_F00CD10336454321AFF828E30CB78727" descr=" "/>
        <xdr:cNvPicPr/>
      </xdr:nvPicPr>
      <xdr:blipFill>
        <a:blip r:embed="rId44"/>
        <a:srcRect/>
        <a:stretch>
          <a:fillRect/>
        </a:stretch>
      </xdr:blipFill>
      <xdr:spPr>
        <a:xfrm>
          <a:off x="2722880" y="31281370"/>
          <a:ext cx="760095" cy="4648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2" name="ID_2480DC011933438290180DE87DEBA50A" descr=" "/>
        <xdr:cNvPicPr/>
      </xdr:nvPicPr>
      <xdr:blipFill>
        <a:blip r:embed="rId45"/>
        <a:srcRect/>
        <a:stretch>
          <a:fillRect/>
        </a:stretch>
      </xdr:blipFill>
      <xdr:spPr>
        <a:xfrm>
          <a:off x="2963545" y="12752705"/>
          <a:ext cx="3562350" cy="35528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3" name="ID_786598C6865642479D24D244872802A7" descr=" "/>
        <xdr:cNvPicPr/>
      </xdr:nvPicPr>
      <xdr:blipFill>
        <a:blip r:embed="rId46"/>
        <a:srcRect/>
        <a:stretch>
          <a:fillRect/>
        </a:stretch>
      </xdr:blipFill>
      <xdr:spPr>
        <a:xfrm>
          <a:off x="2571750" y="35429824"/>
          <a:ext cx="1002030" cy="89344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4" name="ID_42D7CB3989A8437A8CDDECA83BBA114D" descr=" "/>
        <xdr:cNvPicPr/>
      </xdr:nvPicPr>
      <xdr:blipFill>
        <a:blip r:embed="rId47"/>
        <a:srcRect/>
        <a:stretch>
          <a:fillRect/>
        </a:stretch>
      </xdr:blipFill>
      <xdr:spPr>
        <a:xfrm>
          <a:off x="2592705" y="63035816"/>
          <a:ext cx="915035" cy="4876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5" name="ID_153B00C0813E4D09B041B7D03D8D3BC8" descr=" "/>
        <xdr:cNvPicPr/>
      </xdr:nvPicPr>
      <xdr:blipFill>
        <a:blip r:embed="rId48"/>
        <a:srcRect/>
        <a:stretch>
          <a:fillRect/>
        </a:stretch>
      </xdr:blipFill>
      <xdr:spPr>
        <a:xfrm>
          <a:off x="2584450" y="13952855"/>
          <a:ext cx="815340" cy="5753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6" name="ID_3DE8621C65F54363BC578CEF367636F5" descr=" "/>
        <xdr:cNvPicPr/>
      </xdr:nvPicPr>
      <xdr:blipFill>
        <a:blip r:embed="rId49"/>
        <a:srcRect/>
        <a:stretch>
          <a:fillRect/>
        </a:stretch>
      </xdr:blipFill>
      <xdr:spPr>
        <a:xfrm>
          <a:off x="2687955" y="29441140"/>
          <a:ext cx="798195" cy="565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7" name="ID_37DBEE6FB8FF45D0A9A0980CD8C0C326" descr=" "/>
        <xdr:cNvPicPr/>
      </xdr:nvPicPr>
      <xdr:blipFill>
        <a:blip r:embed="rId50"/>
        <a:srcRect/>
        <a:stretch>
          <a:fillRect/>
        </a:stretch>
      </xdr:blipFill>
      <xdr:spPr>
        <a:xfrm>
          <a:off x="3280410" y="1962150"/>
          <a:ext cx="876300" cy="7404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8" name="ID_CE3BA67A674E42B599CCACA233FFD3AA" descr=" "/>
        <xdr:cNvPicPr/>
      </xdr:nvPicPr>
      <xdr:blipFill>
        <a:blip r:embed="rId51"/>
        <a:srcRect/>
        <a:stretch>
          <a:fillRect/>
        </a:stretch>
      </xdr:blipFill>
      <xdr:spPr>
        <a:xfrm>
          <a:off x="2708275" y="84893152"/>
          <a:ext cx="775970" cy="104203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59" name="ID_0FD74A594B464BB9BA6FF40A97E5FF75" descr=" "/>
        <xdr:cNvPicPr/>
      </xdr:nvPicPr>
      <xdr:blipFill>
        <a:blip r:embed="rId52"/>
        <a:srcRect/>
        <a:stretch>
          <a:fillRect/>
        </a:stretch>
      </xdr:blipFill>
      <xdr:spPr>
        <a:xfrm>
          <a:off x="2882265" y="5495925"/>
          <a:ext cx="1457960" cy="13030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60" name="ID_4A968EFBF2AE4F4798D63F3C317656E4" descr=" "/>
        <xdr:cNvPicPr/>
      </xdr:nvPicPr>
      <xdr:blipFill>
        <a:blip r:embed="rId53"/>
        <a:srcRect/>
        <a:stretch>
          <a:fillRect/>
        </a:stretch>
      </xdr:blipFill>
      <xdr:spPr>
        <a:xfrm>
          <a:off x="2018665" y="66420364"/>
          <a:ext cx="4373880" cy="434340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61" name="ID_32B9D4D4F9E646D69D2B401188683257" descr="C:/Users/尹祖武/AppData/Local/Temp/picturecompress_20230204102937/output_117.jpgoutput_117"/>
        <xdr:cNvPicPr/>
      </xdr:nvPicPr>
      <xdr:blipFill>
        <a:blip r:embed="rId54"/>
        <a:srcRect/>
        <a:stretch>
          <a:fillRect/>
        </a:stretch>
      </xdr:blipFill>
      <xdr:spPr>
        <a:xfrm>
          <a:off x="2849245" y="10253345"/>
          <a:ext cx="654050" cy="991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62" name="ID_D93189987C184A168C23EA66959230D0" descr=" "/>
        <xdr:cNvPicPr/>
      </xdr:nvPicPr>
      <xdr:blipFill>
        <a:blip r:embed="rId55"/>
        <a:srcRect/>
        <a:stretch>
          <a:fillRect/>
        </a:stretch>
      </xdr:blipFill>
      <xdr:spPr>
        <a:xfrm>
          <a:off x="2628900" y="6427470"/>
          <a:ext cx="894080" cy="1033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63" name="ID_85C9587F8E404139BBBDE7A43446F1F7" descr=" "/>
        <xdr:cNvPicPr/>
      </xdr:nvPicPr>
      <xdr:blipFill>
        <a:blip r:embed="rId56"/>
        <a:srcRect/>
        <a:stretch>
          <a:fillRect/>
        </a:stretch>
      </xdr:blipFill>
      <xdr:spPr>
        <a:xfrm>
          <a:off x="18528030" y="205741904"/>
          <a:ext cx="1440180" cy="7016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64" name="ID_C3F449BFA4CB44BA913E7E5EBD7CDA1A" descr=" "/>
        <xdr:cNvPicPr/>
      </xdr:nvPicPr>
      <xdr:blipFill>
        <a:blip r:embed="rId57"/>
        <a:srcRect/>
        <a:stretch>
          <a:fillRect/>
        </a:stretch>
      </xdr:blipFill>
      <xdr:spPr>
        <a:xfrm>
          <a:off x="2331720" y="106378376"/>
          <a:ext cx="897890" cy="60896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65" name="ID_BD0C8B371FC84A9FB2CF7FC0171002F0" descr=" "/>
        <xdr:cNvPicPr/>
      </xdr:nvPicPr>
      <xdr:blipFill>
        <a:blip r:embed="rId58"/>
        <a:srcRect/>
        <a:stretch>
          <a:fillRect/>
        </a:stretch>
      </xdr:blipFill>
      <xdr:spPr>
        <a:xfrm>
          <a:off x="2702560" y="1040765"/>
          <a:ext cx="1113790" cy="5276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66" name="ID_A734C39C955B430FB1F6BD1498B6E67D" descr="0da9e2d6f525c85ce2b944eddb71a47"/>
        <xdr:cNvPicPr/>
      </xdr:nvPicPr>
      <xdr:blipFill>
        <a:blip r:embed="rId36"/>
        <a:srcRect l="26518" t="16835" r="38289" b="12393"/>
        <a:stretch>
          <a:fillRect/>
        </a:stretch>
      </xdr:blipFill>
      <xdr:spPr>
        <a:xfrm>
          <a:off x="2790825" y="108411648"/>
          <a:ext cx="589915" cy="8229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67" name="ID_1751A5322AF7482CA0D464361E483755" descr=" "/>
        <xdr:cNvPicPr/>
      </xdr:nvPicPr>
      <xdr:blipFill>
        <a:blip r:embed="rId59"/>
        <a:srcRect/>
        <a:stretch>
          <a:fillRect/>
        </a:stretch>
      </xdr:blipFill>
      <xdr:spPr>
        <a:xfrm>
          <a:off x="2619375" y="88594568"/>
          <a:ext cx="767715" cy="98360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68" name="ID_1F5AEF2A10C045069AD8F5246C930461" descr=" "/>
        <xdr:cNvPicPr/>
      </xdr:nvPicPr>
      <xdr:blipFill>
        <a:blip r:embed="rId60"/>
        <a:srcRect/>
        <a:stretch>
          <a:fillRect/>
        </a:stretch>
      </xdr:blipFill>
      <xdr:spPr>
        <a:xfrm>
          <a:off x="2790825" y="36197540"/>
          <a:ext cx="876300" cy="88328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69" name="ID_D515D0DC61D64CAA9A05F1CA8C6DB1C0" descr=" "/>
        <xdr:cNvPicPr/>
      </xdr:nvPicPr>
      <xdr:blipFill>
        <a:blip r:embed="rId61"/>
        <a:srcRect/>
        <a:stretch>
          <a:fillRect/>
        </a:stretch>
      </xdr:blipFill>
      <xdr:spPr>
        <a:xfrm>
          <a:off x="2583815" y="542925"/>
          <a:ext cx="98869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70" name="ID_1AE76367851B46689AC695F378183D48" descr=" "/>
        <xdr:cNvPicPr/>
      </xdr:nvPicPr>
      <xdr:blipFill>
        <a:blip r:embed="rId62"/>
        <a:srcRect/>
        <a:stretch>
          <a:fillRect/>
        </a:stretch>
      </xdr:blipFill>
      <xdr:spPr>
        <a:xfrm>
          <a:off x="2870835" y="37275136"/>
          <a:ext cx="487680" cy="71691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71" name="ID_2E0480BB3B2B43AC97A216F97A65C95A" descr=" "/>
        <xdr:cNvPicPr/>
      </xdr:nvPicPr>
      <xdr:blipFill>
        <a:blip r:embed="rId63"/>
        <a:srcRect/>
        <a:stretch>
          <a:fillRect/>
        </a:stretch>
      </xdr:blipFill>
      <xdr:spPr>
        <a:xfrm>
          <a:off x="2174240" y="56040020"/>
          <a:ext cx="6096000" cy="6096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72" name="ID_D14B4B0A038A456CB67FE375B6C7FE34" descr=" "/>
        <xdr:cNvPicPr/>
      </xdr:nvPicPr>
      <xdr:blipFill>
        <a:blip r:embed="rId64"/>
        <a:srcRect/>
        <a:stretch>
          <a:fillRect/>
        </a:stretch>
      </xdr:blipFill>
      <xdr:spPr>
        <a:xfrm>
          <a:off x="1997075" y="111624112"/>
          <a:ext cx="5705475" cy="484822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73" name="ID_21490A433BF547208E48F2C10FBC1945" descr=" "/>
        <xdr:cNvPicPr/>
      </xdr:nvPicPr>
      <xdr:blipFill>
        <a:blip r:embed="rId65"/>
        <a:srcRect/>
        <a:stretch>
          <a:fillRect/>
        </a:stretch>
      </xdr:blipFill>
      <xdr:spPr>
        <a:xfrm>
          <a:off x="2741295" y="585470"/>
          <a:ext cx="763270" cy="6407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74" name="ID_9E75E3A86A894694807C7608560B248B" descr=" "/>
        <xdr:cNvPicPr/>
      </xdr:nvPicPr>
      <xdr:blipFill>
        <a:blip r:embed="rId66"/>
        <a:srcRect/>
        <a:stretch>
          <a:fillRect/>
        </a:stretch>
      </xdr:blipFill>
      <xdr:spPr>
        <a:xfrm>
          <a:off x="2588895" y="590550"/>
          <a:ext cx="857250" cy="6496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75" name="ID_8462B33DFAF943608C46B9EC0BF12F8F" descr="post_object_image_2506735909"/>
        <xdr:cNvPicPr/>
      </xdr:nvPicPr>
      <xdr:blipFill>
        <a:blip r:embed="rId67"/>
        <a:srcRect/>
        <a:stretch>
          <a:fillRect/>
        </a:stretch>
      </xdr:blipFill>
      <xdr:spPr>
        <a:xfrm>
          <a:off x="0" y="0"/>
          <a:ext cx="5095875" cy="4743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76" name="ID_F8E25E99875442FBA9104444A4C0DA8A" descr=" "/>
        <xdr:cNvPicPr/>
      </xdr:nvPicPr>
      <xdr:blipFill>
        <a:blip r:embed="rId68"/>
        <a:srcRect/>
        <a:stretch>
          <a:fillRect/>
        </a:stretch>
      </xdr:blipFill>
      <xdr:spPr>
        <a:xfrm>
          <a:off x="2440940" y="119269512"/>
          <a:ext cx="6287135" cy="566737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77" name="ID_9D757BC827EE41FAACC6B205DEFD5DA9" descr=" "/>
        <xdr:cNvPicPr/>
      </xdr:nvPicPr>
      <xdr:blipFill>
        <a:blip r:embed="rId69"/>
        <a:srcRect/>
        <a:stretch>
          <a:fillRect/>
        </a:stretch>
      </xdr:blipFill>
      <xdr:spPr>
        <a:xfrm>
          <a:off x="2657475" y="7681595"/>
          <a:ext cx="838200" cy="942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78" name="ID_BE05E6227F834F23AE8C32ED16FB4837" descr=" "/>
        <xdr:cNvPicPr/>
      </xdr:nvPicPr>
      <xdr:blipFill>
        <a:blip r:embed="rId70"/>
        <a:srcRect/>
        <a:stretch>
          <a:fillRect/>
        </a:stretch>
      </xdr:blipFill>
      <xdr:spPr>
        <a:xfrm>
          <a:off x="2694305" y="33898204"/>
          <a:ext cx="991235" cy="6654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79" name="ID_05753E4E4986435184665CED74C45225" descr=" "/>
        <xdr:cNvPicPr/>
      </xdr:nvPicPr>
      <xdr:blipFill>
        <a:blip r:embed="rId71"/>
        <a:srcRect/>
        <a:stretch>
          <a:fillRect/>
        </a:stretch>
      </xdr:blipFill>
      <xdr:spPr>
        <a:xfrm>
          <a:off x="2736850" y="3145155"/>
          <a:ext cx="623570" cy="6921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80" name="ID_91CAB104DDC4476D84101DCB71788C02" descr=" "/>
        <xdr:cNvPicPr/>
      </xdr:nvPicPr>
      <xdr:blipFill>
        <a:blip r:embed="rId72"/>
        <a:srcRect/>
        <a:stretch>
          <a:fillRect/>
        </a:stretch>
      </xdr:blipFill>
      <xdr:spPr>
        <a:xfrm>
          <a:off x="3021330" y="10137140"/>
          <a:ext cx="4448175" cy="2781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81" name="ID_EBB3BE252AE64433ADCD08FC9295C7F4" descr=" "/>
        <xdr:cNvPicPr/>
      </xdr:nvPicPr>
      <xdr:blipFill>
        <a:blip r:embed="rId73"/>
        <a:srcRect/>
        <a:stretch>
          <a:fillRect/>
        </a:stretch>
      </xdr:blipFill>
      <xdr:spPr>
        <a:xfrm>
          <a:off x="2602230" y="91259024"/>
          <a:ext cx="988695" cy="598808"/>
        </a:xfrm>
        <a:prstGeom prst="rect">
          <a:avLst/>
        </a:prstGeom>
        <a:noFill/>
        <a:ln w="1" cap="flat" cmpd="sng">
          <a:noFill/>
          <a:prstDash val="solid"/>
          <a:miter/>
        </a:ln>
        <a:effectLst/>
      </xdr:spPr>
    </xdr:pic>
  </etc:cellImage>
  <etc:cellImage>
    <xdr:pic>
      <xdr:nvPicPr>
        <xdr:cNvPr id="82" name="ID_C6FD5B93C9C64C948F685828874667A4" descr=" "/>
        <xdr:cNvPicPr/>
      </xdr:nvPicPr>
      <xdr:blipFill>
        <a:blip r:embed="rId14"/>
        <a:srcRect/>
        <a:stretch>
          <a:fillRect/>
        </a:stretch>
      </xdr:blipFill>
      <xdr:spPr>
        <a:xfrm>
          <a:off x="2644775" y="603885"/>
          <a:ext cx="827405" cy="7061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83" name="ID_BDF043EBCA5F46BBB2FA3A8F0376432F" descr="C:\Users\samsung\AppData\Roaming\Tencent\Users\2807703410\QQ\WinTemp\RichOle\31HQQ$VF0O[J$5UV4QK54RH.png"/>
        <xdr:cNvPicPr/>
      </xdr:nvPicPr>
      <xdr:blipFill>
        <a:blip r:embed="rId74"/>
        <a:srcRect/>
        <a:stretch>
          <a:fillRect/>
        </a:stretch>
      </xdr:blipFill>
      <xdr:spPr>
        <a:xfrm>
          <a:off x="2758440" y="32055436"/>
          <a:ext cx="657860" cy="3530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84" name="ID_AE1F1255D34C4174BBB84FA2A771F321" descr=" "/>
        <xdr:cNvPicPr/>
      </xdr:nvPicPr>
      <xdr:blipFill>
        <a:blip r:embed="rId75"/>
        <a:srcRect/>
        <a:stretch>
          <a:fillRect/>
        </a:stretch>
      </xdr:blipFill>
      <xdr:spPr>
        <a:xfrm>
          <a:off x="2567305" y="19177636"/>
          <a:ext cx="1047750" cy="60007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85" name="ID_A292C9BC76B34006A40198CCBF8D9565" descr=" "/>
        <xdr:cNvPicPr/>
      </xdr:nvPicPr>
      <xdr:blipFill>
        <a:blip r:embed="rId76"/>
        <a:srcRect/>
        <a:stretch>
          <a:fillRect/>
        </a:stretch>
      </xdr:blipFill>
      <xdr:spPr>
        <a:xfrm>
          <a:off x="3486150" y="6902450"/>
          <a:ext cx="1122680" cy="1748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86" name="ID_1EF45A99E3D742FD8DD803F33C7F94DE" descr=" "/>
        <xdr:cNvPicPr/>
      </xdr:nvPicPr>
      <xdr:blipFill>
        <a:blip r:embed="rId35"/>
        <a:srcRect/>
        <a:stretch>
          <a:fillRect/>
        </a:stretch>
      </xdr:blipFill>
      <xdr:spPr>
        <a:xfrm>
          <a:off x="2700020" y="38808660"/>
          <a:ext cx="1057910" cy="62547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87" name="ID_EE945FED133F4C9188670B9F35909E32" descr=" "/>
        <xdr:cNvPicPr/>
      </xdr:nvPicPr>
      <xdr:blipFill>
        <a:blip r:embed="rId77"/>
        <a:srcRect/>
        <a:stretch>
          <a:fillRect/>
        </a:stretch>
      </xdr:blipFill>
      <xdr:spPr>
        <a:xfrm>
          <a:off x="2685415" y="3154680"/>
          <a:ext cx="849630" cy="7302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88" name="ID_5835A177F5C643E084EB26E6ABBE5F46" descr=" "/>
        <xdr:cNvPicPr/>
      </xdr:nvPicPr>
      <xdr:blipFill>
        <a:blip r:embed="rId78"/>
        <a:srcRect/>
        <a:stretch>
          <a:fillRect/>
        </a:stretch>
      </xdr:blipFill>
      <xdr:spPr>
        <a:xfrm>
          <a:off x="2708275" y="17713324"/>
          <a:ext cx="772160" cy="107569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89" name="ID_73F33CCB3B064AE196BF2F80A6EA504A" descr=" "/>
        <xdr:cNvPicPr/>
      </xdr:nvPicPr>
      <xdr:blipFill>
        <a:blip r:embed="rId79"/>
        <a:srcRect/>
        <a:stretch>
          <a:fillRect/>
        </a:stretch>
      </xdr:blipFill>
      <xdr:spPr>
        <a:xfrm>
          <a:off x="2545080" y="1153095808"/>
          <a:ext cx="1609725" cy="219084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90" name="ID_94EA5425C1894B46862BCFB08A57F8E9" descr=" "/>
        <xdr:cNvPicPr/>
      </xdr:nvPicPr>
      <xdr:blipFill>
        <a:blip r:embed="rId80"/>
        <a:srcRect/>
        <a:stretch>
          <a:fillRect/>
        </a:stretch>
      </xdr:blipFill>
      <xdr:spPr>
        <a:xfrm>
          <a:off x="3343275" y="58702576"/>
          <a:ext cx="714375" cy="84010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91" name="ID_401B7B80B905461FBC102C7E45997D1B" descr=" "/>
        <xdr:cNvPicPr/>
      </xdr:nvPicPr>
      <xdr:blipFill>
        <a:blip r:embed="rId81"/>
        <a:srcRect/>
        <a:stretch>
          <a:fillRect/>
        </a:stretch>
      </xdr:blipFill>
      <xdr:spPr>
        <a:xfrm>
          <a:off x="4029075" y="12372975"/>
          <a:ext cx="7143750" cy="7143749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92" name="ID_4D3ADEF1B33F4A4DB59528811CC77F77" descr=" "/>
        <xdr:cNvPicPr/>
      </xdr:nvPicPr>
      <xdr:blipFill>
        <a:blip r:embed="rId82"/>
        <a:srcRect/>
        <a:stretch>
          <a:fillRect/>
        </a:stretch>
      </xdr:blipFill>
      <xdr:spPr>
        <a:xfrm>
          <a:off x="3268980" y="17952720"/>
          <a:ext cx="742950" cy="52641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93" name="ID_49A1BEA87FCA4A2680018F5E3D3F2F94" descr="post_object_image_4212636673"/>
        <xdr:cNvPicPr/>
      </xdr:nvPicPr>
      <xdr:blipFill>
        <a:blip r:embed="rId83"/>
        <a:srcRect/>
        <a:stretch>
          <a:fillRect/>
        </a:stretch>
      </xdr:blipFill>
      <xdr:spPr>
        <a:xfrm>
          <a:off x="0" y="0"/>
          <a:ext cx="3149600" cy="2552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94" name="ID_6542C95A96814ABC96E6D6736E637ED9" descr=" "/>
        <xdr:cNvPicPr/>
      </xdr:nvPicPr>
      <xdr:blipFill>
        <a:blip r:embed="rId84"/>
        <a:srcRect/>
        <a:stretch>
          <a:fillRect/>
        </a:stretch>
      </xdr:blipFill>
      <xdr:spPr>
        <a:xfrm>
          <a:off x="2954655" y="16503015"/>
          <a:ext cx="864235" cy="920749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95" name="ID_C1A139D2485449EDB536BF59814ADB44" descr=" "/>
        <xdr:cNvPicPr/>
      </xdr:nvPicPr>
      <xdr:blipFill>
        <a:blip r:embed="rId85"/>
        <a:srcRect/>
        <a:stretch>
          <a:fillRect/>
        </a:stretch>
      </xdr:blipFill>
      <xdr:spPr>
        <a:xfrm>
          <a:off x="2689225" y="4242435"/>
          <a:ext cx="694690" cy="647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96" name="ID_05254AC2705C4BF989E433CB52840939" descr=" "/>
        <xdr:cNvPicPr/>
      </xdr:nvPicPr>
      <xdr:blipFill>
        <a:blip r:embed="rId44"/>
        <a:srcRect/>
        <a:stretch>
          <a:fillRect/>
        </a:stretch>
      </xdr:blipFill>
      <xdr:spPr>
        <a:xfrm>
          <a:off x="2694940" y="26066116"/>
          <a:ext cx="760095" cy="4648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97" name="ID_EF4FEA37827B4E2F9208F3C851522C6F" descr=" "/>
        <xdr:cNvPicPr/>
      </xdr:nvPicPr>
      <xdr:blipFill>
        <a:blip r:embed="rId44"/>
        <a:srcRect/>
        <a:stretch>
          <a:fillRect/>
        </a:stretch>
      </xdr:blipFill>
      <xdr:spPr>
        <a:xfrm>
          <a:off x="2722880" y="33101916"/>
          <a:ext cx="760095" cy="4648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98" name="ID_92CE4C5BD9804A17BED92BB0F5AD1E2F" descr=" "/>
        <xdr:cNvPicPr/>
      </xdr:nvPicPr>
      <xdr:blipFill>
        <a:blip r:embed="rId86"/>
        <a:srcRect/>
        <a:stretch>
          <a:fillRect/>
        </a:stretch>
      </xdr:blipFill>
      <xdr:spPr>
        <a:xfrm>
          <a:off x="2701925" y="15326360"/>
          <a:ext cx="645795" cy="7537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99" name="ID_6C1E1B10FD2543F98B8B03DDAE392BC7" descr=" "/>
        <xdr:cNvPicPr/>
      </xdr:nvPicPr>
      <xdr:blipFill>
        <a:blip r:embed="rId4"/>
        <a:srcRect/>
        <a:stretch>
          <a:fillRect/>
        </a:stretch>
      </xdr:blipFill>
      <xdr:spPr>
        <a:xfrm>
          <a:off x="2794635" y="1788795"/>
          <a:ext cx="588645" cy="647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00" name="ID_ABD1F11AB18F4D8ABB1EC1A028C75422" descr=" "/>
        <xdr:cNvPicPr/>
      </xdr:nvPicPr>
      <xdr:blipFill>
        <a:blip r:embed="rId87"/>
        <a:srcRect/>
        <a:stretch>
          <a:fillRect/>
        </a:stretch>
      </xdr:blipFill>
      <xdr:spPr>
        <a:xfrm>
          <a:off x="3074670" y="12402185"/>
          <a:ext cx="2371725" cy="485775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01" name="ID_CEE3F2C679C0431EA685A04CCA848B9C" descr=" "/>
        <xdr:cNvPicPr/>
      </xdr:nvPicPr>
      <xdr:blipFill>
        <a:blip r:embed="rId88"/>
        <a:srcRect/>
        <a:stretch>
          <a:fillRect/>
        </a:stretch>
      </xdr:blipFill>
      <xdr:spPr>
        <a:xfrm>
          <a:off x="2859405" y="16588740"/>
          <a:ext cx="761365" cy="74866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02" name="ID_00DCBB84A0724231AA8EB8D7C2FC0255" descr=" "/>
        <xdr:cNvPicPr/>
      </xdr:nvPicPr>
      <xdr:blipFill>
        <a:blip r:embed="rId89"/>
        <a:srcRect/>
        <a:stretch>
          <a:fillRect/>
        </a:stretch>
      </xdr:blipFill>
      <xdr:spPr>
        <a:xfrm>
          <a:off x="2804160" y="8817610"/>
          <a:ext cx="483870" cy="8204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03" name="ID_95338A60E1C9405C96A5A9F6FBC708EC" descr="WJ--SF9010"/>
        <xdr:cNvPicPr/>
      </xdr:nvPicPr>
      <xdr:blipFill>
        <a:blip r:embed="rId3"/>
        <a:srcRect l="4979" t="15660" r="6669" b="24067"/>
        <a:stretch>
          <a:fillRect/>
        </a:stretch>
      </xdr:blipFill>
      <xdr:spPr>
        <a:xfrm>
          <a:off x="2188845" y="46896020"/>
          <a:ext cx="3121025" cy="105981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</etc:cellImages>
</file>

<file path=xl/sharedStrings.xml><?xml version="1.0" encoding="utf-8"?>
<sst xmlns="http://schemas.openxmlformats.org/spreadsheetml/2006/main" count="491" uniqueCount="332">
  <si>
    <t>凤岭南院区办公家具采购清单</t>
  </si>
  <si>
    <t>序号</t>
  </si>
  <si>
    <t>产品名称</t>
  </si>
  <si>
    <t>图片参考</t>
  </si>
  <si>
    <t>规格</t>
  </si>
  <si>
    <t>数量</t>
  </si>
  <si>
    <t>单位</t>
  </si>
  <si>
    <t>单价/元</t>
  </si>
  <si>
    <t>金额/元</t>
  </si>
  <si>
    <t>描述</t>
  </si>
  <si>
    <t>诊断桌1</t>
  </si>
  <si>
    <t>1500*1500*750/850</t>
  </si>
  <si>
    <t>组</t>
  </si>
  <si>
    <t>1、台面：实木颗粒板（刨花板）基材，木纹饰面；台面25MM厚，开1孔，配160铝合金线合盖，近色封边；“实木颗粒板（刨花板）”符合以下技术要求【提供检测报告】：①符合GB/T 4897-2015、GB 8624-2012、QB/T4371-2012标准；②通过符合国家标准的含水率、静曲强度、弹性模量、甲醛释放量检测；③通过燃烧性能等级B1级或以上级别；④抗菌性能：菌类大肠埃希氏菌（大肠杆菌）、肺炎克雷伯氏菌等至少三种菌类抑菌率均≥99%。 “封边条”符合以下技术要求【提供检测报告】：①符合QB/T 4463-2013标准；②耐干热性应无龟裂，无鼓泡；耐老化性应无开裂；耐冷热循环性应无龟裂、无鼓泡、无变色、无起皱；耐光色牢度。
3、台下圆柱脚静电粉末喷涂，配专用脚套、木制键盘架、木制吊档板；
4、配柜：木制多功能副柜，层板、台面25MM厚，余16MM厚，近色封边；
5、台上配电解板材质的档板，静电粉末喷涂；“粉末”符合以下技术要求：①HG/T 2006-2022、GB/T 35602-2017、HG/T3950-2007标准；②通过符合国家标准的附着力（干附着力、沸水附着力、湿附着力）检测；通过耐人工气候老化性;抗菌性能：菌类大肠埃希氏菌（大肠杆菌）、肺炎克雷伯氏菌等至少三种菌类抑菌率均≥99%。
6、配件：门铰（铰链）、三节导轨、锁具； “导轨”符合以下技术要求【提供检测报告】：①QB/T 2454-2013、QB/T 3832-1999、QB/T 3827-1999、GB/T6461-2002标准；②通过乙酸盐雾试验检测;镀（涂）层对基体的保护等级检测；镀（涂）层本身耐腐蚀等级检测；外观评级检测；保护等级检测；③通过国家标准检测：垂直向下静载荷、水平侧向静载荷；猛关、猛开各加载10次；下沉量； “铰链”符合以下技术要求【提供检测报告】：①符合QB/T2189-2013、QB/T 3832-1999、QB/T 3827-1999、GB/T6461-2002标准；②通过国家标准检测：垂直静载荷、水平静载荷、下沉量。③通过乙酸盐雾试验、镀（涂）层对基体的保护等级检测；镀（涂）层本身耐腐蚀等级检测；外观评级检测；保护等级检测；
7、诊断桌符合以下技术要求【提供检测报告】：检测依据符合GB18584-2024《家具中有害物质限量》等标准；①焊接件检测合格；②结构安全检测。③理化性能：耐盐浴检测；④力学性能：通过水平静载荷试验；主桌面垂直静载荷试验；延伸桌面垂直静载荷试验；水平耐久性试验。⑤通过甲醛检测；通过总挥发性有机化合物TVOC检测。</t>
  </si>
  <si>
    <t>诊断桌2</t>
  </si>
  <si>
    <t>1500*2100*750/850</t>
  </si>
  <si>
    <t>1、主要材料：所有板件采用E0级刨花板，三聚氰胺饰面纸饰面；
2、主要板材厚度：台面板厚度为25mm，侧板、背板、抽面、底板厚度为16mm；
3、配置：主台面+钢脚+木制支撑柜+键盘架+铝合金线盒+桌上挡板；
4、副柜带助手位                                             
5、五金配置：三节路轨、锁具、拉手、连接件等；
6、封边：采用见光面为2.0mm厚全自动封边工艺，防水、防潮、不变色；                                                       
7、桌上挡板</t>
  </si>
  <si>
    <t>病人椅</t>
  </si>
  <si>
    <t>485*550*785</t>
  </si>
  <si>
    <t>张</t>
  </si>
  <si>
    <t>1.采用全新聚丙烯一体注塑成型、零甲醛释放使用更健康。
2.不借助工具可实现7张堆叠设计、不占空间，便于收纳，清洁。
3.座面:座高440mm，座宽420mm， 座深440mm， 座面根据人体曲线设计舒适配比，辨识度高，座面贴合，(蓝、黄、灰、绿、白)有5种常规颜色可选。
4.椅背:可独立拆卸式靠背，凹槽式设计，具备使用者单手手提功能。圆润椅角无毛边，不伤手，背重0.55KG，背高250mm，背宽390mm，背下厚9m/上厚3m，背弧度R250mm包覆性明显，提高整椅的舒适度，6种常规颜色可选。
5.四脚40*35m成菱形设计、结构稳定，PU耐磨脚垫保护地板随意推拉， 可承重150KG</t>
  </si>
  <si>
    <t>普通医用诊断床</t>
  </si>
  <si>
    <t>1900*620*670</t>
  </si>
  <si>
    <t>1、材质：西皮皮质，易清洁，40#高弹力海绵，夹板内衬；1.2mm厚金属脚架和拉杆，结构稳固；“西皮”符合以下技术要求：符合GB/T 16799-2018《家具用皮革》标准；通过国家标准检测：涂层粘着牢度、耐折牢度、耐磨性、撕裂力、气味、游离甲醛含量、感官要求检测。
2、配件：五金配件，配可调脚；
3、金属表面抑菌粉末静电喷涂。</t>
  </si>
  <si>
    <t>中医工作椅</t>
  </si>
  <si>
    <t>630*590*895
坐高460</t>
  </si>
  <si>
    <t>1.脚架：采用进口白蜡木。木材干燥应≤9%的含水量，无腐裂修补现象，表面洁净无污染；
2.坐垫：灰白/黑色西皮座包
3.油漆：环保油漆，光亮平整，油漆无颗粒、气泡。</t>
  </si>
  <si>
    <t>中医患者椅</t>
  </si>
  <si>
    <t>570*520*850</t>
  </si>
  <si>
    <t>1.架子：天然白蜡木；
2.座包：灰白/黑色西皮座包。</t>
  </si>
  <si>
    <t>儿童诊断桌</t>
  </si>
  <si>
    <t>1440*1200*750</t>
  </si>
  <si>
    <t>1、主要材料：所有板件采用E0级实木颗粒板（刨花板），三聚氰胺饰面纸饰面；“实木颗粒板（刨花板）”符合以下技术要求：①符合GB/T 4897-2015、GB 8624-2012、QB/T4371-2012标准；②通过符合国家标准的含水率、静曲强度、弹性模量、甲醛释放量检测；③通过燃烧性能等级B1级或以上级别；④抗菌性能：菌类大肠埃希氏菌（大肠杆菌）、肺炎克雷伯氏菌等至少三种菌类抑菌率均≥99%。 
2、主要板材厚度：台面板厚度为25mm，侧板、背板、底板厚度为16mm；
3、配置：主台面+圆柱形钢脚+木制副柜+钢制键盘架+铝合金线盒+钢制前挡板；                                             
4、五金配置：拉手、连接件等；
5、封边：采用见光面为2.0mm厚全自动封边工艺，防水、防潮、不变色；“封边条”符合以下技术要求：①符合QB/T 4463-2013标准；②耐干热性应无龟裂，无鼓泡；耐老化性应无开裂；耐冷热循环性应无龟裂、无鼓泡、无变色、无起皱；耐光色牢度。                                                       
6、其他：副柜底座整体采用≥0.8mm厚的304不锈钢;副柜正视面侧板配大小仙人掌图案装饰件，采用≥1.0mm厚电解钢板数控线切割而成，表面抑菌粉末静电喷涂处理；钢制前挡板可以根据需求丝印LOGO；</t>
  </si>
  <si>
    <t>普通儿童诊断床</t>
  </si>
  <si>
    <t>1360*530*950</t>
  </si>
  <si>
    <t>1、材质：西皮皮质，易清洁，40#高弹力海绵，夹板内衬；1.2mm厚金属脚架和拉杆，结构稳固；“西皮”符合以下技术要求：符合GB/T 16799-2018《家具用皮革》标准；通过国家标准检测：涂层粘着牢度、耐折牢度、耐磨性、撕裂力、气味、游离甲醛含量、感官要求检测。
2、配件：五金配件，配可调脚，三节路轨，160哑金色拉手；
3、支撑柜为0.8mm厚电解钢板，不锈钢底座，金属表面抑菌粉末静电喷涂；
4、西皮可印制图案。</t>
  </si>
  <si>
    <t>木制更衣柜1</t>
  </si>
  <si>
    <t>900*500*2000</t>
  </si>
  <si>
    <t>个</t>
  </si>
  <si>
    <t>1、材质：实木颗粒板（刨花板）；“实木颗粒板（刨花板）”符合以下技术要求：①符合GB/T 4897-2015、GB 8624-2012、QB/T4371-2012标准；②通过符合国家标准的含水率、静曲强度、弹性模量、甲醛释放量检测；③通过燃烧性能等级B1级或以上级别；④抗菌性能：菌类大肠埃希氏菌（大肠杆菌）、肺炎克雷伯氏菌等至少三种菌类抑菌率均≥99%。
2、配件：128不锈钢U型拉手、门铰（铰链）、锁，配挂衣通，标签卡槽；</t>
  </si>
  <si>
    <t>木制更衣柜2</t>
  </si>
  <si>
    <t>603*500*2000</t>
  </si>
  <si>
    <t>木制鞋柜</t>
  </si>
  <si>
    <t xml:space="preserve">900*450*2000
</t>
  </si>
  <si>
    <t>1、材质：实木颗粒板（刨花板）；“实木颗粒板（刨花板）”符合以下技术要求：①符合GB/T 4897-2015、GB 8624-2012、QB/T4371-2012标准；②通过符合国家标准的含水率、静曲强度、弹性模量、甲醛释放量检测；③通过燃烧性能等级B1级或以上级别；④抗菌性能：菌类大肠埃希氏菌（大肠杆菌）、肺炎克雷伯氏菌等至少三种菌类抑菌率均≥99%。
2、配件：门铰（铰链）、锁、标签卡槽；</t>
  </si>
  <si>
    <t>更衣柜1</t>
  </si>
  <si>
    <t>1、材质：0.8mm电解钢板，经久耐用；“电解钢板”符合以下技术要求【提供检测报告】：①依据符合GB/T228.1-2021的要求：抗拉强度≥400MPa、规定塑性延伸强度≥200MPa;断后伸长率≥50%；②依据符合GB/T 3325-2024，试验时间100h，划道（划叉）两侧3mm范围外，应无鼓泡、锈蚀、剥落和起皱等现象；③依据符合QB/T 3827-1999、QB/T 3832-1999标准；通过耐腐蚀试验检测；乙酸盐雾试验后，镀（涂）层对基体保护等级通过国家标准检测；镀(涂)层本身耐腐蚀通过国家标准检测；④抗菌性能：菌类大肠埃希氏菌（大肠杆菌）、肺炎克雷伯氏菌等至少三种菌类抑菌率均≥99%。
2、配件：128不锈钢U型拉手、罗兰门铰（铰链）、抽芯锁，配挂衣通，标签卡槽，有透气孔；
3、金属表面抑菌粉末静电喷涂。
4、“更衣柜”符合以下技术要求【提供检测报告】：①检测依据符合GB/T 3325-2024标准：通过表面理化性能（金属喷漆（塑）涂层：硬度≥2H、冲击强度）检测；安全性能检测；力学性能（柜架类强度和耐久性、柜架类稳定性检测；②检测依据符合GB18584-2024《家具中有害物质限量》标准：可迁移有害元素限值：要求，其中铅(Pb)、镉(Cd)、铬(Cr)、汞(H)均通过国家标准检测。③检测依据符合QB/T 4371-2012标准：抗细菌性能：试验菌种至少包含5种或以上菌类，抑菌率≥99%。</t>
  </si>
  <si>
    <t>更衣柜2</t>
  </si>
  <si>
    <t>1、材质：0.8mm电解钢板，经久耐用；“电解钢板”符合以下技术要求：①依据符合GB/T228.1-2021的要求：抗拉强度≥400MPa、规定塑性延伸强度≥200MPa;断后伸长率≥50%；②依据符合GB/T 3325-2024，试验时间100h，划道（划叉）两侧3mm范围外，应无鼓泡、锈蚀、剥落和起皱等现象；③依据符合QB/T 3827-1999、QB/T 3832-1999标准；通过耐腐蚀试验检测；乙酸盐雾试验后，镀（涂）层对基体保护等级通过国家标准检测；镀(涂)层本身耐腐蚀通过国家标准检测；④抗菌性能：菌类大肠埃希氏菌（大肠杆菌）等至少三种菌类抑菌率均≥99%。
2、配件：128不锈钢U型拉手、罗兰门铰（铰链）、抽芯锁，配挂衣通、更衣镜，标签卡槽，有透气孔；
3、金属表面抑菌粉末静电喷涂。</t>
  </si>
  <si>
    <t>鞋柜</t>
  </si>
  <si>
    <t>1、材质：0.8mm电解钢板，经久耐用；“电解钢板”符合以下技术要求：①依据符合GB/T228.1-2021的要求：抗拉强度≥400MPa、规定塑性延伸强度≥200MPa;断后伸长率≥50%；②依据符合GB/T 3325-2024，试验时间100h，划道（划叉）两侧3mm范围外，应无鼓泡、锈蚀、剥落和起皱等现象；③依据符合QB/T 3827-1999、QB/T 3832-1999标准；通过耐腐蚀试验检测；乙酸盐雾试验后，镀（涂）层对基体保护等级通过国家标准检测；镀(涂)层本身耐腐蚀通过国家标准检测；④抗菌性能：菌类大肠埃希氏菌（大肠杆菌）等至少三种菌类抑菌率均≥99%。
2、配件：罗兰门铰（铰链）、抽芯锁、标签卡槽，有透气孔；
3、金属表面抑菌粉末静电喷涂。</t>
  </si>
  <si>
    <t>换鞋凳</t>
  </si>
  <si>
    <t>1200*400*450</t>
  </si>
  <si>
    <t>延米</t>
  </si>
  <si>
    <t>1、材质：1.5mm厚金属管架，表面抑菌粉末静电喷涂处理，西皮软包，40#高密度海棉；
2、配件：塑料防滑脚垫；
3、功能：软硬适中，回弹性良好，不易变形。</t>
  </si>
  <si>
    <t>发药台</t>
  </si>
  <si>
    <t>*600*750</t>
  </si>
  <si>
    <t>1、材质：台面为人造大理石，采用0.8mm厚电解钢板；“电解钢板”符合以下技术要求：①依据符合GB/T228.1-2021的要求：抗拉强度≥400MPa、规定塑性延伸强度≥200MPa;断后伸长率≥50%；②依据符合GB/T 3325-2024，试验时间100h，划道（划叉）两侧3mm范围外，应无鼓泡、锈蚀、剥落和起皱等现象；③依据符合QB/T 3827-1999、QB/T 3832-1999标准；通过耐腐蚀试验检测；乙酸盐雾试验后，镀（涂）层对基体保护等级通过国家标准检测；镀(涂)层本身耐腐蚀通过国家标准检测；④抗菌性能：菌类大肠埃希氏菌（大肠杆菌）等至少三种菌类抑菌率均≥99%。
2、配件：缓冲门铰（铰链）、三节路轨、一字折弯斜拉手、台底钢制支撑柜、主机柜，带钢制吊档板带检修口，ABS标签卡槽；
3、功能：用于药品的审核和发放，两边电脑工作位作为药品管理的工作平台，选用钢制键盘架，经久耐用。</t>
  </si>
  <si>
    <t>收费桌</t>
  </si>
  <si>
    <t>1200*600*750</t>
  </si>
  <si>
    <t>1、材质：25mmE0级实木颗粒板（刨花板），木纹饰面；“实木颗粒板（刨花板）”符合以下技术要求：①符合GB/T 4897-2015、GB 8624-2012、QB/T4371-2012标准；②通过符合国家标准的含水率、静曲强度、弹性模量、甲醛释放量检测；③通过燃烧性能等级B1级或以上级别；④抗菌性能：菌类大肠埃希氏菌（大肠杆菌）、肺炎克雷伯氏菌等至少三种菌类抑菌率均≥99%。
2、配件：128不锈钢拉手、三节路轨、抽芯锁具，台底木制配柜、档板；
3、金属表面抑菌粉末静电喷涂；
4、功能：现金纸币、打印纸、收费单据分类存放。</t>
  </si>
  <si>
    <t>不锈钢货架</t>
  </si>
  <si>
    <t>1500*600*2000</t>
  </si>
  <si>
    <t>1、材质：0.8mm厚304#不锈钢基材，表面抛光处理，焊点光滑，结构稳固；“304不锈钢”符合以下技术要求：①符合GB/T 21866-2008；抗菌性能：菌类大肠埃希氏菌（大肠杆菌）、肺炎克雷伯氏菌等至少三种菌类抑菌率均≥99%。②符合GB/T 3280-2015标准；通过抗拉强度、规定塑性延伸强度、断后伸长率检测。
2、配置：固定层板；
3、配件：塑料胶套，避免损伤地面。
4、“货架”符合以下技术要求：①检测依据：符合GB/T35607-2024标准；通过检测甲醛释放量、苯、甲苯、二甲苯、TVOC；②检测盐雾试验，镀（涂）层本身的耐腐蚀等级检测，镀（涂）层对基体的保护等级检测。③检测依据：符合GB/T 3325-2024标准；硬度铅笔硬度 H，应无塑性变形和/或内聚破坏≥2H。</t>
  </si>
  <si>
    <t>塑钢跺脚架</t>
  </si>
  <si>
    <t>1220*530*225</t>
  </si>
  <si>
    <t>1、立柱与横梁采用环保PP材料，内含钢芯，坚固耐用，网板使用环保PP材料
2、产品永不生锈，可使用在零下38度的低温潮湿环境，产品防菌防霉，环保卫生</t>
  </si>
  <si>
    <t>货架1</t>
  </si>
  <si>
    <t>1200*600*2000</t>
  </si>
  <si>
    <t>1、材质：立柱为1.5mm厚金属管材，层板为0.8mm厚电解钢板；“电解钢板”符合以下技术要求：①依据符合GB/T228.1-2021的要求：抗拉强度≥400MPa、规定塑性延伸强度≥200MPa;断后伸长率≥50%；②依据符合GB/T 3325-2024，试验时间100h，划道（划叉）两侧3mm范围外，应无鼓泡、锈蚀、剥落和起皱等现象；③依据符合QB/T 3827-1999、QB/T 3832-1999标准；通过耐腐蚀试验检测；乙酸盐雾试验后，镀（涂）层对基体保护等级通过国家标准检测；镀(涂)层本身耐腐蚀通过国家标准检测；④抗菌性能：菌类大肠埃希氏菌（大肠杆菌）等至少三种菌类抑菌率均≥99%。
2、配置：可根据物品存放的需要调节层板高度；
3、金属表面抑菌粉末静电喷涂。“粉末”符合以下技术要求：①HG/T 2006-2022、GB/T 35602-2017、HG/T3950-2007标准；②通过符合国家标准的附着力（干附着力、沸水附着力、湿附着力）检测；通过耐人工气候老化性;抗菌性能：菌类大肠埃希氏菌（大肠杆菌）、肺炎克雷伯氏菌等至少三种菌类抑菌率均≥99%。
4、“货架”符合以下技术要求【提供检测报告】：①检测依据：符合GB/T35607-2024标准；通过检测甲醛释放量、苯、甲苯、二甲苯、TVOC；②检测盐雾试验，镀（涂）层本身的耐腐蚀等级检测，镀（涂）层对基体的保护等级检测。③检测依据：符合GB/T 3325-2024标准；硬度铅笔硬度 H，应无塑性变形和/或内聚破坏≥2H。</t>
  </si>
  <si>
    <t>货架2</t>
  </si>
  <si>
    <t>1、材质：立柱为1.5mm厚金属管材，层板为0.8mm厚电解钢板；“电解钢板”符合以下技术要求：①依据符合GB/T228.1-2021的要求：抗拉强度≥400MPa、规定塑性延伸强度≥200MPa;断后伸长率≥50%；②依据符合GB/T 3325-2024，试验时间100h，划道（划叉）两侧3mm范围外，应无鼓泡、锈蚀、剥落和起皱等现象；③依据符合QB/T 3827-1999、QB/T 3832-1999标准；通过耐腐蚀试验检测；乙酸盐雾试验后，镀（涂）层对基体保护等级通过国家标准检测；镀(涂)层本身耐腐蚀通过国家标准检测；④抗菌性能：菌类大肠埃希氏菌（大肠杆菌）等至少三种菌类抑菌率均≥99%。
2、配置：可根据物品存放的需要调节层板高度；
3、金属表面抑菌粉末静电喷涂。“粉末”符合以下技术要求：①HG/T 2006-2022、GB/T 35602-2017、HG/T3950-2007标准；②通过符合国家标准的附着力（干附着力、沸水附着力、湿附着力）检测；通过耐人工气候老化性;抗菌性能：菌类大肠埃希氏菌（大肠杆菌）、肺炎克雷伯氏菌等至少三种菌类抑菌率均≥99%。
4、“货架”符合以下技术要求：①检测依据：符合GB/T35607-2024标准；通过检测甲醛释放量、苯、甲苯、二甲苯、TVOC；②检测盐雾试验，镀（涂）层本身的耐腐蚀等级检测，镀（涂）层对基体的保护等级检测。③检测依据：符合GB/T 3325-2024标准；硬度铅笔硬度 H，应无塑性变形和/或内聚破坏≥2H。</t>
  </si>
  <si>
    <t>医疗塑胶钢芯货架1</t>
  </si>
  <si>
    <t>1220*530*2000</t>
  </si>
  <si>
    <t>1、材质：
（1）立柱与横梁表面采用环保PP材料覆盖，均内含25*25mm钢管，钢管的壁厚≥2.0mm；一体注塑成型，坚固耐用，层板使用环保PP材料，可以进医用专用清洗机清洗。                                                                    
（2）产品安装简单，使用榫卯结构，整体安装无螺丝等配件，能徒手不使用电动工具即可拆装；
（3）层板环保PP材料，一体注塑成型，有过尘孔，防止积灰，调节高度以100mm为间距自由调节。                                  
（4）产品永不生锈，可使用在零下38度的低温潮湿环境，产品防菌防霉，环保卫生。   
（5）每层承重达到250KGS，稳定性强。
2、配置：一体成型注塑层板，调节高度以100mm为间距自由调节。
3、“医疗塑胶钢芯货架”符合以下技术要求【提供检测报告】：符合GB/T 11547-2008《塑料 耐液体化学试剂性能的测定》标准，通过耐液体化学试剂检测；符合GB/T1633-2000《热塑性塑料维卡软化温度（VST）的测定》，通过维卡软化温度检测。</t>
  </si>
  <si>
    <t>储物柜</t>
  </si>
  <si>
    <t>1、材质：0.8mm厚电解钢板，经久耐用；“电解钢板”符合以下技术要求：①依据符合GB/T228.1-2021的要求：抗拉强度≥400MPa、规定塑性延伸强度≥200MPa;断后伸长率≥50%；②依据符合GB/T 3325-2024，试验时间100h，划道（划叉）两侧3mm范围外，应无鼓泡、锈蚀、剥落和起皱等现象；③依据符合QB/T 3827-1999、QB/T 3832-1999标准；通过耐腐蚀试验检测；乙酸盐雾试验后，镀（涂）层对基体保护等级通过国家标准检测；镀(涂)层本身耐腐蚀通过国家标准检测；④抗菌性能：菌类大肠埃希氏菌（大肠杆菌）等至少三种菌类抑菌率均≥99%。
2、配件：128U型不锈钢拉手、缓冲门铰（铰链）、下中三3对开门；
3、金属表面抑菌粉末静电喷涂；</t>
  </si>
  <si>
    <t>双层值班床</t>
  </si>
  <si>
    <t>1980*900*1800</t>
  </si>
  <si>
    <t>1、 立柱:采用冷轧钢板经特制成型线轧制而成，其立面为中空异形，立柱正面为 斜边形设计，起到防撞作用，并有3条加强筋，立面成型后尺寸≥65*65mm,材料厚度≥1、2mm、
2、长横梁：采用冷轧钢板经特制成型线轧制而成，其立面为中空异形，正面有2条加强筋，底部为圆弧形设计，起到防撞作用，立面成型后尺寸为80mm*30mm,材料厚度为1、2mm、 
3、短横梁：采用冷轧钢板经特制成型线轧制而成，其立面为中空异形，正面有2条加强筋，底部为圆弧形设计，起到防撞作用，立面成型后尺寸为80mm*30mm,材料厚度为1、0mm、
4、支撑：采用40*20*0、8mm厚方管制作，两头带有静音塞。
5、前护栏：采用￠19*1、0mm厚管材弯制而成，长度需达到1、3米以上，高度为300mm、
6、侧护栏：采用￠19*1、0mm厚管材弯制而成。 
7、楼梯：支架采用≥20*20*1、0mm方管焊接而成，脚踏板采用冷轧钢板经冲床一次冲压而成，成型后尺寸为≥300mm*60mm/80mm，表面冲有防滑条纹，边上为弧形设计，防止碰撞受伤。踏板下面有一条20*30*1、0的方管，起到加强牢固的作用。
8、连接处挂钩：经冲床冲压成L型，需有三个连接卡口，成型后尺寸为208*29*29（mm），材料厚度为2、0（mm）。 
9、铁床部份焊接采用二氧化碳保护焊接，铁板表面经除油，去锈，磷化静电喷粉、高温固化而成。
10、整张床连接部份采用挂件连接，不采用螺丝连接，每张床可承重500kg。
11、胶套：立柱上端及下端均采用ABS工程塑料套（塞），形状与立柱完全吻合，上端高度为28mm，底部高度为28mm，起到防潮的作用。
12、含2张床垫
13、“冷轧钢板”符合以下技术要求【提供检测报告】：①GB/T 228.1-2021《金属材料 拉伸试验第1部分:室温试验方法》、GB/T 5464-2010《建筑材料不燃性试验方法》、GB/T 3325-2024《金属家具通用技术条件》标准；②外观性能金属件检测合格；③力学性能：通过抗拉强度、上屈服强度、断裂伸长率检测。④通过燃烧性能检测。
14、“值班床”符合以下技术要求【提供检测报告】：①符合GB/T 35607-2024、GB28008-2024、GB 8624-2012标准；②通过燃烧性能B1级别或以上等级检测；③通过甲醛释放量、苯、甲苯、二甲苯、TVOC检测；④通过基本结构安全：正常使用时，可接触到的边、角都应进行倒圆、倒角、砂光或以其他合适的方式进行保护。</t>
  </si>
  <si>
    <t>木制被服更衣柜</t>
  </si>
  <si>
    <t>900*500*2400</t>
  </si>
  <si>
    <t>1、采用E0级实木颗粒板（刨花板）；“实木颗粒板（刨花板）”符合以下技术要求：①符合GB/T 4897-2015、GB 8624-2012、QB/T4371-2012标准；②通过符合国家标准的含水率、静曲强度、弹性模量、甲醛释放量检测；③通过燃烧性能等级B1级或以上级别；④抗菌性能：菌类大肠埃希氏菌（大肠杆菌）、肺炎克雷伯氏菌等至少三种菌类抑菌率均≥99%。                                         
2、板材：25mm+16mm厚实木颗粒板；                                          
3、配件采用五金件；                                             
4、面板层板厚度25mm，，上对开铝框玻璃掩门含二件活层，下对开木掩门含一件活层。</t>
  </si>
  <si>
    <t>办公桌1</t>
  </si>
  <si>
    <t xml:space="preserve">1、材质：台面为25mmE0级实木颗粒板（刨花板），木纹饰面，钢制脚架，表面静电喷涂处理；“实木颗粒板（刨花板）”符合以下技术要求：①符合GB/T 4897-2015、GB 8624-2012、QB/T4371-2012标准；②通过符合国家标准的含水率、静曲强度、弹性模量、甲醛释放量检测；③通过燃烧性能等级B1级或以上级别；④抗菌性能：菌类大肠埃希氏菌（大肠杆菌）、肺炎克雷伯氏菌等至少三种菌类抑菌率均≥99%。
2、配件：三节路轨、可选钢制键盘架或木制键盘架、可选塑料暗拉手或128U型不锈钢拉手；
3、配置：木制无顶支撑柜。
4、“办公桌”符合以下技术要求【提供检测报告】：检测依据符合GB/T 3325-2024《金属家具通用技术条件》、GB/T 35607-2024《绿色产品评价家具》标准；通过底脚着地平稳性检测、硬度检测、木制件耐干热、耐湿热检测、通过甲醛释放量、TVOC检测。
</t>
  </si>
  <si>
    <t>办公桌2</t>
  </si>
  <si>
    <t>1400*600*750</t>
  </si>
  <si>
    <t xml:space="preserve">1、材质：台面为25mmE0级实木颗粒板（刨花板），木纹饰面，钢制脚架，表面静电喷涂处理；“实木颗粒板（刨花板）”符合以下技术要求：①符合GB/T 4897-2015、GB 8624-2012、QB/T4371-2012标准；②通过符合国家标准的含水率、静曲强度、弹性模量、甲醛释放量检测；③通过燃烧性能等级B1级或以上级别；④抗菌性能：菌类大肠埃希氏菌（大肠杆菌）、肺炎克雷伯氏菌等至少三种菌类抑菌率均≥99%。
2、配件：三节路轨、可选钢制键盘架或木制键盘架、可选塑料暗拉手或128U型不锈钢拉手；
3、配置：木制无顶支撑柜。
4、“办公桌”符合以下技术要求：检测依据符合GB/T 3325-2024《金属家具通用技术条件》、GB/T 35607-2024《绿色产品评价家具》标准；通过底脚着地平稳性检测、硬度检测、木制件耐干热、耐湿热检测、通过甲醛释放量、TVOC检测。
</t>
  </si>
  <si>
    <t>屏风卡位</t>
  </si>
  <si>
    <t>1500*1500*1200</t>
  </si>
  <si>
    <t>1、主要材料：所有板件采用E0级实木颗粒板（刨花板），三聚氰胺饰面纸饰面；“实木颗粒板（刨花板）”符合以下技术要求：①符合GB/T 4897-2015、GB 8624-2012、QB/T4371-2012标准；②通过符合国家标准的含水率、静曲强度、弹性模量、甲醛释放量检测；③通过燃烧性能等级B1级或以上级别；④抗菌性能：菌类大肠埃希氏菌（大肠杆菌）、肺炎克雷伯氏菌等至少三种菌类抑菌率均≥99%。
2、主要板材厚度：台面板厚度为25mm，其他板件厚度为16mm，屏风厚度为30mm+60mm；
3、配置：主台面+三抽固定柜+塑料键盘架+木制主机架+Φ60mm金属线盒+30mm+60mm屏风组合；                                                            4、4、五金配置：三节路轨、锁具、拉手、连接件等；
5、封边：采用见光面为2.0mm厚全自动封边工艺，防水、防潮、不变色；
6、屏风：铝合金框架，上中下均为木板，60mm厚屏风底部配置铝合金走线槽；</t>
  </si>
  <si>
    <t>工作椅1</t>
  </si>
  <si>
    <t>580*570*940-1005</t>
  </si>
  <si>
    <t>1、Ø320黑色PP脚过1000KG静压测试；
2、50MM黑色尼龙轮，80黑色拉深5CM气压棒，2.5加厚中班蝴蝶底盘（可原位锁定和逍遥功能）；“气压棒”符合以下技术要求：①符合QB/T2280-2016;GB/T29525-2013标准；②理化性能金属件涂层耐盐雾≥24h检测；③通过耐高低温性能检测；④通过循环寿命检测；
3、固定腰垫和黑色PP玻纤背筐和扶手，42密度中软高弹切割海，绵华宇耐磨亲肤弹力坐步，背加密加厚H系列网饰面。“网布”符合以下技术要求：①GB/T 18885-2020、QB/T4371-2012、GB 18401-2010标准；②通过符合国家标准的甲醛含量检测；通过染色牢度耐水(变色、沾色)级别检测；③可分解致癌芳香胺染料：通过≥20种化学试剂检测；④通过抗菌性能检测；
4、工作椅符合以下技术要求【提供检测报告】：①符合QB/T 2280-2016、GB/T29525-2013标准；②外观：软、硬件外观检测合格；理化性能软质聚氨酯泡沫塑料回弹性、密度座面、甲醛释放量、TVOC均通过国家标准检测；③通过安全性密封性能检测。</t>
  </si>
  <si>
    <t>文件柜1</t>
  </si>
  <si>
    <t>800*400*2000</t>
  </si>
  <si>
    <t>1、采用E0级实木颗粒板（刨花板）；“实木颗粒板（刨花板）”符合以下技术要求：①符合GB/T 4897-2015、GB 8624-2012、QB/T4371-2012标准；②通过符合国家标准的含水率、静曲强度、弹性模量、甲醛释放量检测；③通过燃烧性能等级B1级或以上级别；④抗菌性能：菌类大肠埃希氏菌（大肠杆菌）、肺炎克雷伯氏菌等至少三种菌类抑菌率均≥99%。                                         
2、板材：25mm+16mm厚实木颗粒板；                                          
3、配件采用五金件；                                             
4、面板层板厚度25mm，侧板、背板为16mm，上对开铝框玻璃掩门含二件活层，下对开木掩门含一件活层。
5、“文件柜”符合以下技术要求【提供检测报告】：检测依据符合GB/T 15102-2017《浸清胶膜纸饰面纤维板和刨花板》、GB/T 35607-2024《绿色产品评价 家具》、GB/T 14532-2017《办公家具 木制柜、架》标准；通过检测2h 吸水厚度膨胀率、外观木工要求、甲醛释放量。</t>
  </si>
  <si>
    <t>钢制文件柜</t>
  </si>
  <si>
    <t>900*450*2000</t>
  </si>
  <si>
    <t>1、材质：0.8mm电解钢板，经久耐用；“电解钢板”符合以下技术要求：①依据符合GB/T228.1-2021的要求：抗拉强度≥400MPa、规定塑性延伸强度≥200MPa;断后伸长率≥50%；②依据符合GB/T 3325-2024，试验时间100h，划道（划叉）两侧3mm范围外，应无鼓泡、锈蚀、剥落和起皱等现象；③依据符合QB/T 3827-1999、QB/T 3832-1999标准；通过耐腐蚀试验检测；乙酸盐雾试验后，镀（涂）层对基体保护等级通过国家标准检测；镀(涂)层本身耐腐蚀通过国家标准检测；④抗菌性能：菌类大肠埃希氏菌（大肠杆菌）等至少三种菌类抑菌率均≥99%。
2、配件：128U型不锈钢拉手、缓冲液压门铰（铰链）、含三件活动层板；
3、金属表面抑菌粉末静电喷涂；
4、配置：上玻璃门。</t>
  </si>
  <si>
    <t>主任办公桌</t>
  </si>
  <si>
    <t>主台1400*700*750
副柜1000*450*650</t>
  </si>
  <si>
    <t xml:space="preserve">1、材质：台面为25mmE0级实木颗粒板（刨花板），木纹饰面，钢制脚架，表面静电喷涂处理；“实木颗粒板（刨花板）”符合以下技术要求：①符合GB/T 4897-2015、GB 8624-2012、QB/T4371-2012标准；②通过符合国家标准的含水率、静曲强度、弹性模量、甲醛释放量检测；③通过燃烧性能等级B1级或以上级别；④抗菌性能：菌类大肠埃希氏菌（大肠杆菌）、肺炎克雷伯氏菌等至少三种菌类抑菌率均≥99%。
2、配件：三节路轨、可选128不锈钢U型拉手或塑料暗拉手；
3、配置：多功能副柜，钢制键盘架，吊挡板。
4、“办公桌”符合以下技术要求：检测依据符合GB/T 3325-2024《金属家具通用技术条件》、GB/T 35607-2024《绿色产品评价家具》标准；通过底脚着地平稳性检测、硬度检测、木制件耐干热、耐湿热检测、通过甲醛释放量、TVOC检测。
</t>
  </si>
  <si>
    <t>主任工作椅1</t>
  </si>
  <si>
    <t>510*640*1285</t>
  </si>
  <si>
    <t>1、面料： 椅背：网布定制加密网，含杜邦尼龙弹力筋
2、背框：采用PP工程塑料+玻纤注塑而成，30%玻纤+70%PP原料一体成型，耐用，不变色，无异味，背框顶部有向后翻折部分，使头部坐感更加舒适
3、 扶手：7字型尼龙扶手，扶手多面渐变设计，突破传统扁条或方正设计，表面磨沙处理，手感舒适而用
4、海绵：分体定型绵，采用高密度定型海绵，加强环保力度，软硬适中，座感舒适
5、气压棒：采用三弘或同等气压棒；
6、五星脚：340#尼龙五星爪、着地力更强，使用时椅子不易后翻、倾倒
7、脚轮：60MM静音轮 ，带头枕
8、高弹力加厚横条网饰面，高级耐磨亲肤弹力座布。“网布”符合以下技术要求【提供检测报告】：①GB/T 18885-2020、QB/T4371-2012、GB 18401-2010标准；②通过符合国家标准的甲醛含量检测；通过染色牢度耐水(变色、沾色)级别检测；③可分解致癌芳香胺染料：通过≥20种化学试剂检测；④通过抗菌性能检测；</t>
  </si>
  <si>
    <t>办公椅</t>
  </si>
  <si>
    <t>610*560*940</t>
  </si>
  <si>
    <t>1、面料：特网+涤纶布料
2、椅框：PP加纤+∮22*2.0钢管预埋件
3、座垫：4分厚55密度MDI定型海绵+12厘胶合板+装饰外壳
4、扶手：PP塑料+升降功能
5、底盘：自重回力保护底盘+倾仰2级锁定+升降
6、汽杆：采用80*80#汽杆，经BIFMA检测认证
7、椅脚：∮310尼龙脚，经BIFMA检测认证
8、脚轮：φ50尼龙轮
9、整椅过BIFMA检测认证
备注：座包常规黑色，背网颜色可选</t>
  </si>
  <si>
    <t>文件柜2</t>
  </si>
  <si>
    <t>1、采用E0级实木颗粒板（刨花板）； “实木颗粒板（刨花板）”符合以下技术要求：①符合GB/T 4897-2015、GB 8624-2012、QB/T4371-2012标准；②通过符合国家标准的含水率、静曲强度、弹性模量、甲醛释放量检测；③通过燃烧性能等级B1级或以上级别；④抗菌性能：菌类大肠埃希氏菌（大肠杆菌）、肺炎克雷伯氏菌等至少三种菌类抑菌率均≥99%。
2、配件：128U型不锈钢拉手、缓冲液压门铰（铰链）；
3、金属表面抑菌粉末静电喷涂；
4、配置：一边是文件柜，上为玻璃门板，下为钢制门板，内含三件层板；一边是更衣柜，内有挂衣杆和一层板，钢制门板。可根据现场装修及空间搭配不同颜色。
5、“文件柜”符合以下技术要求：检测依据符合GB/T 15102-2017《浸清胶膜纸饰面纤维板和刨花板》、GB/T 35607-2024《绿色产品评价 家具》、GB/T 14532-2017《办公家具 木制柜、架》标准；通过检测2h 吸水厚度膨胀率、外观木工要求、甲醛释放量。</t>
  </si>
  <si>
    <t>书柜</t>
  </si>
  <si>
    <t>1200*400*2000</t>
  </si>
  <si>
    <t>1、采用进口线E1级实木颗粒板（刨花板），防腐等化学处理，强度高、刚性好、不易变形、比重合理；“实木颗粒板（刨花板）”符合以下技术要求：①符合GB/T 4897-2015、GB 8624-2012、QB/T4371-2012标准；②通过符合国家标准的含水率、静曲强度、弹性模量、甲醛释放量检测；③通过燃烧性能等级B1级或以上级别；④抗菌性能：菌类大肠埃希氏菌（大肠杆菌）、肺炎克雷伯氏菌等至少三种菌类抑菌率均≥99%。                         
2、板材：25mm+16mm厚实木颗粒板（刨花板）；                                         
3、配件采用国产品牌五金；                                              
4、面板层板厚度25mm，侧板、背板为16mm，对开掩门+衣柜门（可互换)，上对开铝框玻璃掩门含二件活层，下对开木掩门含一件活层。</t>
  </si>
  <si>
    <t>行政茶几1</t>
  </si>
  <si>
    <t>1200*600*430</t>
  </si>
  <si>
    <t>1、面板：12MM岩板台面；
2、脚架：黑色喷涂钢架。</t>
  </si>
  <si>
    <t>行政茶几2</t>
  </si>
  <si>
    <t>600*600*430</t>
  </si>
  <si>
    <t>行政茶几3</t>
  </si>
  <si>
    <t>600*600*420</t>
  </si>
  <si>
    <t>1、主要材料：所有板件采用E0级中密度纤维板，面贴实木木皮，厚度≥0.6mm，环保水性漆涂装，五底三面油漆工艺；“中密度纤维板”符合以下技术要求：①检测依据：符合HJ571-2010、GB/T11718-2021；GB/T15102-2017标准；②通过符合国家标准的检测：24h吸水厚度膨胀率、含水率、内胶合强度、表面结合强度、防潮性能、理化性能表面耐香烟灼烧。
2、主要板材厚度：台面厚度25mm；
3、配置：带置物隔板；                                                        
4、五金配置：连接件等；
5、封边：采用≥0.6mm厚木皮封边；</t>
  </si>
  <si>
    <t>行政沙发4</t>
  </si>
  <si>
    <t>1500*820*900</t>
  </si>
  <si>
    <t>1、西皮软包，手感舒适，透气性好，40#高密度海绵，多层夹板内衬，硬木框架；“西皮”符合以下技术要求【提供检测报告】：符合GB/T 16799-2018《家具用皮革》标准；通过国家标准检测：涂层粘着牢度、耐折牢度、耐磨性、撕裂力、气味、游离甲醛含量、感官要求检测。
2、实木脚架，环保油漆处理，结构稳固。
3、“沙发”符合以下技术要求【提供检测报告】：①检测依据符合QB/T 1952.1-2023;GB/T 35607-2024等标准，②摩擦声徒手揿压座面和背面应无异常的金属件摩擦或撞击等响声；未观察到试样表面或内部出现任何续燃、阴燃现象，评定该试样为阻燃I级，通过香烟抗引燃特性试验③苯、甲苯、二甲苯、TVOC均未检出。</t>
  </si>
  <si>
    <t>行政沙发组</t>
  </si>
  <si>
    <t>常规</t>
  </si>
  <si>
    <t>配置：
1、三人沙发1组，单人沙发2组，方茶几2个，长茶几1个
沙发：
1、西皮软包，手感舒适，透气性好，40#高密度海绵，多层夹板内衬，硬木框架；“西皮”符合以下技术要求：符合GB/T 16799-2018《家具用皮革》标准；通过国家标准检测：涂层粘着牢度、耐折牢度、耐磨性、撕裂力、气味、游离甲醛含量、感官要求检测。
2、实木脚架，环保油漆处理，结构稳固。
3、“沙发”符合以下技术要求：①检测依据符合QB/T 1952.1-2023;GB/T 35607-2024等标准，②摩擦声徒手揿压座面和背面应无异常的金属件摩擦或撞击等响声；未观察到试样表面或内部出现任何续燃、阴燃现象，评定该试样为阻燃I级，通过香烟抗引燃特性试验③苯、甲苯、二甲苯、TVOC均未检出。
茶几：
1、主要材料：所有板件采用E0级中密度纤维板，面贴实木木皮，厚度≥0.6mm，环保水性漆涂装，五底三面油漆工艺；
2、主要板材厚度：台面厚度25mm；</t>
  </si>
  <si>
    <t>沙发1</t>
  </si>
  <si>
    <t>900*850*800</t>
  </si>
  <si>
    <t>1、内框架：实木框架配多层夹板+木方装钉而成；    
2、海绵：靠背为35密度高回弹切割新棉，坐垫为45密度高回弹切割新棉；                                                      
3、承重弹力结构：靠背装钉多条橡筋，坐垫为标准间距蛇形簧+平衡橡筋+面布；                                              
4、面料：西皮； “西皮”符合以下技术要求：符合GB/T 16799-2018《家具用皮革》标准；通过国家标准检测：涂层粘着牢度、耐折牢度、耐磨性、撕裂力、气味、游离甲醛含量、感官要求检测。                                            
5、五金：不锈钢钢脚。
6、“沙发”符合以下技术要求：①检测依据符合QB/T 1952.1-2023;GB/T 35607-2024等标准，②摩擦声徒手揿压座面和背面应无异常的金属件摩擦或撞击等响声；未观察到试样表面或内部出现任何续燃、阴燃现象，评定该试样为阻燃I级，通过香烟抗引燃特性试验③苯、甲苯、二甲苯、TVOC均未检出。</t>
  </si>
  <si>
    <t>沙发2</t>
  </si>
  <si>
    <t>1500*850*800</t>
  </si>
  <si>
    <t>1、内框架：实木框架配多层夹板+木方装钉而成；                                         
2、海绵：靠背为35密度高回弹切割新棉，坐垫为45密度高回弹切割新棉；                                                      
3、承重弹力结构：靠背装钉多条橡筋，坐垫为标准间距蛇形簧+平衡橡筋+面布；                                              
4、面料：西皮；“西皮”符合以下技术要求：符合GB/T 16799-2018《家具用皮革》标准；通过国家标准检测：涂层粘着牢度、耐折牢度、耐磨性、撕裂力、气味、游离甲醛含量、感官要求检测。                                          
5、五金：不锈钢钢脚。</t>
  </si>
  <si>
    <t>沙发3</t>
  </si>
  <si>
    <t>2100*850*800</t>
  </si>
  <si>
    <t>陪护沙发</t>
  </si>
  <si>
    <t>1750*950*900</t>
  </si>
  <si>
    <t>1、西皮；“西皮”符合以下技术要求：符合GB/T 16799-2018《家具用皮革》标准；通过国家标准检测：涂层粘着牢度、耐折牢度、耐磨性、撕裂力、气味、游离甲醛含量、感官要求检测。
2、40密度高弹力海绵；
3、双面抛光、烘干、除虫处理实木木架；
4、锰钢蛇簧加平衡线处理，永不变形；
5、喷涂沙发脚架。</t>
  </si>
  <si>
    <t>接待茶几1</t>
  </si>
  <si>
    <t xml:space="preserve">1200*600*400   </t>
  </si>
  <si>
    <t>1、密度板贴木皮；        
2、橡胶木实木脚架。</t>
  </si>
  <si>
    <t>接待茶几2</t>
  </si>
  <si>
    <t>陪护椅</t>
  </si>
  <si>
    <t>300*300*450</t>
  </si>
  <si>
    <t>1、基材：整体采用实木基材；
2、油漆：采用油漆涂饰，采用三底两面工艺，底漆涂饰三次，均为自然风干，面漆涂饰两次，均为自然风干；</t>
  </si>
  <si>
    <t>工作台1</t>
  </si>
  <si>
    <t>600*750</t>
  </si>
  <si>
    <t>1、材质：台面为25mm厚E0级实木颗粒板（刨花板），木纹饰面，开孔配60线盒；“实木颗粒板（刨花板）”符合以下技术要求：①符合GB/T 4897-2015、GB 8624-2012、QB/T4371-2012标准；②通过符合国家标准的含水率、静曲强度、弹性模量、甲醛释放量检测；③通过燃烧性能等级B1级或以上级别；④抗菌性能：菌类大肠埃希氏菌（大肠杆菌）、肺炎克雷伯氏菌等至少三种菌类抑菌率均≥99%。
2、配木制键盘架；
3、台下配木制配柜 ，全16MM厚实木颗粒板，采用三节导轨，常规锁具，带木制吊档板、可选128不锈钢U型拉手或塑料暗拉手、木制键盘架。
4、“工作台”符合以下技术要求：①符合GB/T3325-2024、GB18584-2024标准；③外观性能冲压件、焊接件均检测；④结构安全检测。⑤力学性能：通过检测：桌几类强度和耐久性水平静载荷、主桌面垂直静载荷试验、水平耐久性试验、结构强度试验。⑥通过家具中可迁移有害元素限量检测。</t>
  </si>
  <si>
    <t>工作台2</t>
  </si>
  <si>
    <t>培训条桌1</t>
  </si>
  <si>
    <t>1、采用线E0级实木颗粒板（刨花板），防腐等化学处理，强度高、刚性好、不易变形、比重合理； “实木颗粒板（刨花板）”符合以下技术要求：①符合GB/T 4897-2015、GB 8624-2012、QB/T4371-2012标准；②通过符合国家标准的含水率、静曲强度、弹性模量、甲醛释放量检测；③通过燃烧性能等级B1级或以上级别；④抗菌性能：菌类大肠埃希氏菌（大肠杆菌）、肺炎克雷伯氏菌等至少三种菌类抑菌率均≥99%。
2、台面板材：25mm厚实木颗粒板；         
3、喷涂钢架采用2.0异型管+开模铝合金+PP件组装；                                   
4、面板厚度25mm，背板为16mm；                               
 5、配前档板。</t>
  </si>
  <si>
    <t>培训条桌2</t>
  </si>
  <si>
    <t>1000*600*750</t>
  </si>
  <si>
    <t>1、采用线E0级实木颗粒板（刨花板），防腐等化学处理，强度高、刚性好、不易变形、比重合理；  “实木颗粒板（刨花板）”符合以下技术要求：①符合GB/T 4897-2015、GB 8624-2012、QB/T4371-2012标准；②通过符合国家标准的含水率、静曲强度、弹性模量、甲醛释放量检测；③通过燃烧性能等级B1级或以上级别；④抗菌性能：菌类大肠埃希氏菌（大肠杆菌）、肺炎克雷伯氏菌等至少三种菌类抑菌率均≥99%。
2、台面板材：25mm厚实木颗粒板；         
3、喷涂钢架采用2.0异型管+开模铝合金+PP件组装；                                   
4、面板厚度25mm，背板为16mm；                               
 5、配前档板。</t>
  </si>
  <si>
    <t>培训条桌3</t>
  </si>
  <si>
    <t>1600*600*750</t>
  </si>
  <si>
    <t>1、采用线E0级实木颗粒板（刨花板），防腐等化学处理，强度高、刚性好、不易变形、比重合理； “实木颗粒板（刨花板）”符合以下技术要求：①符合GB/T 4897-2015、GB 8624-2012、QB/T4371-2012标准；②通过符合国家标准的含水率、静曲强度、弹性模量、甲醛释放量检测；③通过燃烧性能等级B1级或以上级别；④抗菌性能：菌类大肠埃希氏菌（大肠杆菌）、肺炎克雷伯氏菌等至少三种菌类抑菌率均≥99%。
2、台面板材：25mm厚实木颗粒板；         
3、喷涂钢架采用2.0异型管+开模铝合金+PP件组装；                                   
4、面板厚度25mm，背板为16mm；                               
5、配前档板。</t>
  </si>
  <si>
    <t>培训条桌4</t>
  </si>
  <si>
    <t>1、采用线E0级实木颗粒板（刨花板），防腐等化学处理，强度高、刚性好、不易变形、比重合理；“实木颗粒板（刨花板）”符合以下技术要求：①符合GB/T 4897-2015、GB 8624-2012、QB/T4371-2012标准；②通过符合国家标准的含水率、静曲强度、弹性模量、甲醛释放量检测；③通过燃烧性能等级B1级或以上级别；④抗菌性能：菌类大肠埃希氏菌（大肠杆菌）、肺炎克雷伯氏菌等至少三种菌类抑菌率均≥99%。
2、台面板材：25mm厚实木颗粒板；         
3、喷涂钢架采用2.0异型管+开模铝合金+PP件组装；                                   
4、面板厚度25mm，背板为16mm；                               
5、配前档板。</t>
  </si>
  <si>
    <t>培训条桌5</t>
  </si>
  <si>
    <t>1800*600*750</t>
  </si>
  <si>
    <t>培训椅1</t>
  </si>
  <si>
    <t>1、面料饰面
2、靠背PA+GF材质
3、扶手PA+GF材质
4、坐棉采用高密度泡棉
5、钢架横梁和直管均采用1.5厚表面黑色砂纹喷涂处理
6、坐壳采用PP+GF材质
7、坐木板采用抛压成型多层环保夹板
8、整椅座板可以翻转，钢架可以折叠</t>
  </si>
  <si>
    <t>培训椅2</t>
  </si>
  <si>
    <t xml:space="preserve">1、面料饰面OA2000+OS3000
2、靠背PP+GF材质+PA连接件
3、扶手PP+GF材质+PA扶手撑可上下旋转
4、坐棉采用2CM高密度切割泡棉+PP座壳
5、钢架直管1。5厚，横管1.8厚表面黑色砂纹喷涂处理
6、坐木板采用5MM抛压成型多层环保夹板
7、整椅座板可以翻转，钢架可以折叠
8.可翻转写字板
</t>
  </si>
  <si>
    <t>会议椅1</t>
  </si>
  <si>
    <t xml:space="preserve">
450*650*900</t>
  </si>
  <si>
    <t>1、材质：西皮饰面、多层夹板座背，40#高回弹海绵，座感舒适，透气性好；“西皮”符合以下技术要求：符合GB/T 16799-2018《家具用皮革》标准；通过国家标准检测：涂层粘着牢度、耐折牢度、耐磨性、撕裂力、气味、游离甲醛含量、感官要求检测。
2、配件：环保油漆处理。</t>
  </si>
  <si>
    <t>主席台</t>
  </si>
  <si>
    <t>2100*600*760</t>
  </si>
  <si>
    <t>1、材质：E1级中密度纤维板基材，木纹贴面，纹理清晰；“中密度纤维板”符合以下技术要求：①检测依据：符合HJ571-2010、GB/T11718-2021；GB/T15102-2017标准；②通过符合国家标准的检测：24h吸水厚度膨胀率、含水率、内胶合强度、表面结合强度、防潮性能、理化性能表面耐香烟灼烧。
2、油漆：环保油漆，喷涂工艺；
3、配件：五金配件，塑料脚垫。</t>
  </si>
  <si>
    <t>会议桌1</t>
  </si>
  <si>
    <t>2700*1300*750</t>
  </si>
  <si>
    <t xml:space="preserve">1、采用线E0级实木颗粒板（刨花板），防腐等化学处理，强度高、刚性好、不易变形、比重合理；“实木颗粒板（刨花板）”符合以下技术要求：①符合GB/T 4897-2015、GB 8624-2012、QB/T4371-2012标准；②通过符合国家标准的含水率、静曲强度、弹性模量、甲醛释放量检测；③通过燃烧性能等级B1级或以上级别；④抗菌性能：菌类大肠埃希氏菌（大肠杆菌）、肺炎克雷伯氏菌等至少三种菌类抑菌率均≥99%。                               
2、板材：25mm实木颗粒板；                                        
3、配件采用五金；                                                
4、面板厚度为25mm，桌面左右两边配多功能线盒，同色2.0厚PVC封边；                                                                                5、钢脚采用国标,椭圆铝合金管+铝合金接头，拼接脚上梁，可做分色，静电热固性喷塑,经酸洗磷化防锈处理，表面喷涂,黑色．。      </t>
  </si>
  <si>
    <t>会议桌2</t>
  </si>
  <si>
    <t>4000*1500*750</t>
  </si>
  <si>
    <t xml:space="preserve">1、采用线E0级实木颗粒板（刨花板），防腐等化学处理，强度高、刚性好、不易变形、比重合理；“实木颗粒板（刨花板）”符合以下技术要求：①符合GB/T 4897-2015、GB 8624-2012、QB/T4371-2012标准；②通过符合国家标准的含水率、静曲强度、弹性模量、甲醛释放量检测；③通过燃烧性能等级B1级或以上级别；④抗菌性能：菌类大肠埃希氏菌（大肠杆菌）、肺炎克雷伯氏菌等至少三种菌类抑菌率均≥99%。                               
2、板材：25mm实木颗粒板；                                        
3、配件采用五金；                                                
4、面板厚度为25mm，桌面左右两边配多功能线盒，同色2.0厚PVC封边；                                                                                5、钢脚采用国标,椭圆铝合金管+铝合金接头，拼接脚上梁，可做分色，静电热固性喷塑,经酸洗磷化防锈处理，表面喷涂,黑色．。      </t>
  </si>
  <si>
    <t>会议桌3</t>
  </si>
  <si>
    <t>3000*1500*750</t>
  </si>
  <si>
    <t xml:space="preserve">1、采用线E0级实木颗粒板，防腐等化学处理，强度高、刚性好、不易变形、比重合理； “实木颗粒板（刨花板）”符合以下技术要求：①符合GB/T 4897-2015、GB 8624-2012、QB/T4371-2012标准；②通过符合国家标准的含水率、静曲强度、弹性模量、甲醛释放量检测；③通过燃烧性能等级B1级或以上级别；④抗菌性能：菌类大肠埃希氏菌（大肠杆菌）、肺炎克雷伯氏菌等至少三种菌类抑菌率均≥99%。                             
2、板材：25mm实木颗粒板（刨花板）；                                        
3、配件采用五金；                                                
4、面板厚度为25mm，桌面左右两边配多功能线盒，同色2.0厚PVC封边；                                                                                5、钢脚采用国标,椭圆铝合金管+铝合金接头，拼接脚上梁，可做分色，静电热固性喷塑,经酸洗磷化防锈处理，表面喷涂,黑色．。      </t>
  </si>
  <si>
    <t>会议桌4</t>
  </si>
  <si>
    <t>4500*1400*750</t>
  </si>
  <si>
    <t xml:space="preserve">1、采用线E0级实木颗粒板（刨花板），防腐等化学处理，强度高、刚性好、不易变形、比重合理；“实木颗粒板（刨花板）”符合以下技术要求：①符合GB/T 4897-2015、GB 8624-2012、QB/T4371-2012标准；②通过符合国家标准的含水率、静曲强度、弹性模量、甲醛释放量检测；③通过燃烧性能等级B1级或以上级别；④抗菌性能：菌类大肠埃希氏菌（大肠杆菌）、肺炎克雷伯氏菌等至少三种菌类抑菌率均≥99%。                              
2、板材：25mm实木颗粒板；                                        
3、配件采用五金；                                                
4、面板厚度为25mm，桌面左右两边配多功能线盒，同色2.0厚PVC封边；                                                                                5、钢脚采用国标,椭圆铝合金管+铝合金接头，拼接脚上梁，可做分色，静电热固性喷塑,经酸洗磷化防锈处理，表面喷涂,黑色．。      </t>
  </si>
  <si>
    <t>会议桌5</t>
  </si>
  <si>
    <t>3600*1400*750</t>
  </si>
  <si>
    <t>1、材质：台面为25mmE0级实木颗粒板（刨花板），木纹饰面，1.5mm厚钢制脚架，表面静电喷涂处理；“实木颗粒板（刨花板）”符合以下技术要求：①符合GB/T 4897-2015、GB 8624-2012、QB/T4371-2012标准；②通过符合国家标准的含水率、静曲强度、弹性模量、甲醛释放量检测；③通过燃烧性能等级B1级或以上级别；④抗菌性能：菌类大肠埃希氏菌（大肠杆菌）、肺炎克雷伯氏菌等至少三种菌类抑菌率均≥99%。
2、配件：铝合金毛刷翻盖线盒，使用便捷。</t>
  </si>
  <si>
    <t>会议桌6</t>
  </si>
  <si>
    <t>6000*1500*750</t>
  </si>
  <si>
    <t>1、采用线E0级实木颗粒板（刨花板），防腐等化学处理，强度高、刚性好、不易变形、比重合理；“实木颗粒板（刨花板）”符合以下技术要求：①符合GB/T 4897-2015、GB 8624-2012、QB/T4371-2012标准；②通过符合国家标准的含水率、静曲强度、弹性模量、甲醛释放量检测；③通过燃烧性能等级B1级或以上级别；④抗菌性能：菌类大肠埃希氏菌（大肠杆菌）、肺炎克雷伯氏菌等至少三种菌类抑菌率均≥99%。                                                                   2、板材：50mm+16mm厚实木颗粒板；                                                    
3、配件采用五金；                                                 
4、面板厚度为50mm，侧脚，背板为16.两头台面宽度700mm带一个线盒，两边台面宽度为650mm,中间为200mm间色板，带3个线盒；   
5、侧脚宽度1000mm，厚度300mm。</t>
  </si>
  <si>
    <t>会议桌7</t>
  </si>
  <si>
    <t>5300*1800*750</t>
  </si>
  <si>
    <t>1、采用线E0级实木颗粒板（刨花板），防腐等化学处理，强度高、刚性好、不易变形、比重合理；“实木颗粒板（刨花板）”符合以下技术要求：①符合GB/T 4897-2015、GB 8624-2012、QB/T4371-2012标准；②通过符合国家标准的含水率、静曲强度、弹性模量、甲醛释放量检测；③通过燃烧性能等级B1级或以上级别；④抗菌性能：菌类大肠埃希氏菌（大肠杆菌）、肺炎克雷伯氏菌等至少三种菌类抑菌率均≥99%。 
2、板材：50mm+16mm厚实木颗粒板；                        
3、配件采用五金；                     
4、面板厚度为50mm，侧脚，背板为16.两边台面宽度为700mm,中间为200mm间色板，带3个线盒；                           
5、侧脚宽度1000mm，厚度200mm。</t>
  </si>
  <si>
    <t>会议桌8</t>
  </si>
  <si>
    <t>2400*1000*750</t>
  </si>
  <si>
    <t>演讲台</t>
  </si>
  <si>
    <t>650*480*1100</t>
  </si>
  <si>
    <t>1、材质：E0级实木颗粒板基材（刨花板）。“实木颗粒板（刨花板）”符合以下技术要求：①符合GB/T 4897-2015、GB 8624-2012、QB/T4371-2012标准；②通过符合国家标准的含水率、静曲强度、弹性模量、甲醛释放量检测；③通过燃烧性能等级B1级或以上级别；④抗菌性能：菌类大肠埃希氏菌（大肠杆菌）、肺炎克雷伯氏菌等至少三种菌类抑菌率均≥99%。
2、配置：带桌面过线孔，置物层板，桌面挡边；
3、其他：加厚底座；</t>
  </si>
  <si>
    <t>圆形餐桌1</t>
  </si>
  <si>
    <t>直径2800</t>
  </si>
  <si>
    <t>1、台面框架及脚架为橡胶木制作，台面面板为实木多层板双面贴桃花芯木皮拼花，面板下附全实木框架；转盘自动转，内部钢架结构，特制机芯，电机，终身保修，环保油漆，遥控控制。“实木多层板”符合以下技术要求：①检测依据：符合GB/T39600-2021;GB 8624-2012;GB/T 9846-2015;LY/T 1985-2011;QB/T 4371-2012标准，通过国家标准的含水率、胶合强度、甲醛释放量、甲醛释放量、苯、甲苯、二甲苯、TVOC检测。②通过燃烧性能等级B1级或以上检测；③抗菌性能：菌类大肠埃希氏菌（大肠杆菌）、肺炎克雷伯氏菌等至少三种菌类抑菌率均≥99%。</t>
  </si>
  <si>
    <t>圆形餐桌2</t>
  </si>
  <si>
    <t>直径2400</t>
  </si>
  <si>
    <t>圆形餐桌3</t>
  </si>
  <si>
    <t>直径3200</t>
  </si>
  <si>
    <t>餐桌1</t>
  </si>
  <si>
    <t>1、材质：台面级实木多层板基材，表面贴防火防水装饰板，四周经多次打磨油漆防水封边；台架选用钢管及钢板底座，表面做拉丝防污处理。“实木多层板”符合以下技术要求【提供检测报告】：①检测依据：符合GB/T39600-2021;GB 8624-2012;GB/T 9846-2015;LY/T 1985-2011;QB/T 4371-2012标准，通过国家标准的含水率、胶合强度、甲醛释放量、甲醛释放量、苯、甲苯、二甲苯、TVOC检测。②通过燃烧性能等级B1级或以上检测；③抗菌性能：菌类大肠埃希氏菌（大肠杆菌）、肺炎克雷伯氏菌等至少三种菌类抑菌率均≥99%。
2、封边：采用见光面为2.0mm厚全自动封边工艺，防水、防潮、不变色；</t>
  </si>
  <si>
    <t>餐桌2</t>
  </si>
  <si>
    <t>600*600*750</t>
  </si>
  <si>
    <t>1、材质：台面级实木多层板基材，表面贴防火防水装饰板，四周经多次打磨油漆防水封边；台架选用钢管及钢板底座，表面做拉丝防污处理。“实木多层板”符合以下技术要求：①检测依据：符合GB/T39600-2021;GB 8624-2012;GB/T 9846-2015;LY/T 1985-2011;QB/T 4371-2012标准，通过国家标准的含水率、胶合强度、甲醛释放量、甲醛释放量、苯、甲苯、二甲苯、TVOC检测。②通过燃烧性能等级B1级或以上检测；③抗菌性能：菌类大肠埃希氏菌（大肠杆菌）、肺炎克雷伯氏菌等至少三种菌类抑菌率均≥99%。
2、封边：采用见光面为2.0mm厚全自动封边工艺，防水、防潮、不变色；</t>
  </si>
  <si>
    <t>餐桌3</t>
  </si>
  <si>
    <t>900*600*750</t>
  </si>
  <si>
    <t>餐桌4</t>
  </si>
  <si>
    <t>直径700*750</t>
  </si>
  <si>
    <t>1、实木颗粒板（刨花板）；“实木颗粒板（刨花板）”符合以下技术要求：①符合GB/T 4897-2015、GB 8624-2012、QB/T4371-2012标准；②通过符合国家标准的含水率、静曲强度、弹性模量、甲醛释放量检测；③通过燃烧性能等级B1级或以上级别；④抗菌性能：菌类大肠埃希氏菌（大肠杆菌）、肺炎克雷伯氏菌等至少三种菌类抑菌率均≥99%。
2、304拉丝不锈钢台架。</t>
  </si>
  <si>
    <t>餐椅1</t>
  </si>
  <si>
    <t>1、西皮饰面、多层夹板座背，40#高回弹海绵，座感舒适，透气性好。</t>
  </si>
  <si>
    <t>餐椅2</t>
  </si>
  <si>
    <t>1.采用全新聚丙烯一体注塑成型、零甲醛释放使用更健康。
2.不借助工具可实现7张堆叠设计、不占空间，便于收纳，清洁。
3.座面:座高440mm，座宽420mm， 座深440mm， 座面根据人体曲线设计舒适配比，辨识度高，
座面贴合，(蓝、黄、灰、绿、白)有5种常规颜色可选。
4.椅背:可独立拆卸式靠背，凹槽式设计，具备使用者单手手提功能。圆润椅角无毛边，不伤
手，背重0.55KG，背高250mm，背宽390mm，背下厚9m/上厚3m，背弧度R250mm包覆性明
显，提高整椅的舒适度，6种常规颜色可选。
5.四脚40*35m成菱形设计、结构稳定，PU耐磨脚垫保护地板随意推拉， 可承重150KG</t>
  </si>
  <si>
    <t>吧台</t>
  </si>
  <si>
    <t>*400*1000</t>
  </si>
  <si>
    <t>1、6MM厚新型亮光岩板；
2、201不锈钢钢管结构架；
3、吧台内部结构，环保实木多层板，不带抽屉厚度12CM。“实木多层板”符合以下技术要求：①检测依据：符合GB/T39600-2021;GB 8624-2012;GB/T 9846-2015;LY/T 1985-2011;QB/T 4371-2012标准，通过国家标准的含水率、胶合强度、甲醛释放量、甲醛释放量、苯、甲苯、二甲苯、TVOC检测。②通过燃烧性能等级B1级或以上检测；③抗菌性能：菌类大肠埃希氏菌（大肠杆菌）、肺炎克雷伯氏菌等至少三种菌类抑菌率均≥99%。</t>
  </si>
  <si>
    <t>吧椅</t>
  </si>
  <si>
    <t>1、不锈钢脚架；
2、纳米科技布，高海绵支撑；
3、防滑脚垫；</t>
  </si>
  <si>
    <t>转椅</t>
  </si>
  <si>
    <t>540*540*490-640（mm）</t>
  </si>
  <si>
    <t>1、圆座：395mm的圆凳面尺寸，黑色座胶壳，采用发泡PU材料，水滴式防滑纹，表面耐刮，通过10万次耐磨，环保无毒，通过国标甲醛检测，抗UV，耐酒精，防霉抗菌；
2、底盘：KT座下圆盘，黑色圆环型升降手柄，操作实现任意角度升降自由，椅座底部呈圆形凹槽形状，便携设计；
3、气杆：160不缩黑色三级气杆、气压棒内管呈电镀管、有碳化工艺处理（QPQ），提高金属的硬度、耐磨性、耐腐蚀性；
4、五星脚：A270黑色椅脚，直径540mm，PA尼龙材质承重1136kg以上、安全稳定.防前倾后翻；
5、脚轮50mm38杯口黑色固定脚垫加纤材质，抗压以及耐磨过10万次测试，具有很好的稳定性。</t>
  </si>
  <si>
    <t>操作椅</t>
  </si>
  <si>
    <t>380*450*742/857</t>
  </si>
  <si>
    <t>1、背框：灰色尼龙注塑框；
2、坐垫：椅背椅座定型棉+专业医疗皮饰面；
3、气杆：灰色38管120MM 气杆；
4、脚架：灰色N270尼龙椅脚；
5、轮子：50MM 灰白色 PU轮。</t>
  </si>
  <si>
    <t>洽谈桌1</t>
  </si>
  <si>
    <t>洽谈桌2</t>
  </si>
  <si>
    <t>直径800*750</t>
  </si>
  <si>
    <t>洽谈椅</t>
  </si>
  <si>
    <t>1、全新PP料+玻纤注塑一体成型
2、优质五金配件固定
3、木脚采用坚固耐磨弯曲木</t>
  </si>
  <si>
    <t>休闲接待椅</t>
  </si>
  <si>
    <t xml:space="preserve">730*917*1090 </t>
  </si>
  <si>
    <t>1.面料：西皮
2.海绵：采用高密度定型海绵
3.五金脚架落地</t>
  </si>
  <si>
    <t>等候沙发1</t>
  </si>
  <si>
    <t>700*740*860</t>
  </si>
  <si>
    <t xml:space="preserve">
1、面料为西皮，坐感舒适，环保耐用；“西皮”符合以下技术要求：符合GB/T 16799-2018《家具用皮革》标准；通过国家标准检测：涂层粘着牢度、耐折牢度、耐磨性、撕裂力、气味、游离甲醛含量、感官要求检测。
2、高密度回弹海绵；
3、内框架为木架，落地为五金脚架，带防滑耐磨脚垫。
</t>
  </si>
  <si>
    <t>孕妇椅</t>
  </si>
  <si>
    <t>700*750*860</t>
  </si>
  <si>
    <t xml:space="preserve">
1、面料为西皮，环保耐用；“西皮”符合以下技术要求：符合GB/T 16799-2018《家具用皮革》标准；通过国家标准检测：涂层粘着牢度、耐折牢度、耐磨性、撕裂力、气味、游离甲醛含量、感官要求检测。
2、高密度回弹海绵；
3、内框架为木架，落地为实木脚架，带防滑耐磨脚垫。
</t>
  </si>
  <si>
    <t>接待沙发</t>
  </si>
  <si>
    <t>1、饰面：采用皮面制作，厚度1.0至1.2mm，经过路易士工艺加工，皮质柔软、舒适、透气性好、防虫、不退色、无异味；“西皮”符合以下技术要求：符合GB/T 16799-2018《家具用皮革》标准；通过国家标准检测：涂层粘着牢度、耐折牢度、耐磨性、撕裂力、气味、游离甲醛含量、感官要求检测。
2、海绵：高密度聚氨酯切割原生海绵，座42.0kg/m3，背35.0kg/m3高密度，软硬适中，回弹性好，不变形；
3、内架：窑干实木方条，经防虫、防腐处理，用蛇簧加高强度拉力筋作内衬，内部五金件做防锈处理；
4、外框架：实木框架主结构榫结合，木制构件全部经过烘干处理，刨光，木材含水率8~11%；                    
5、油漆：油漆工艺“五底三面”；硬度达到2-3H级，漆膜附着力不低于2级，漆膜抗冲击不低于2级，耐干热、耐湿热不低于2级，耐香烟灼烧试验后不得有黑斑、裂纹、鼓泡。漆膜其他理化性能符合QB/T 2280-2017标准规定</t>
  </si>
  <si>
    <t>茶几</t>
  </si>
  <si>
    <t>1、采用实木制作，纹理紧密均匀、不易变形，美观耐用；
2、；油漆采用符合国家标准的环保油漆，附着力强，流平性高；
3、五金配件采用标准五金配件。</t>
  </si>
  <si>
    <t>等候沙发2</t>
  </si>
  <si>
    <t>1095*825*865</t>
  </si>
  <si>
    <t xml:space="preserve">
1、面料为西皮，坐感舒适，环保耐用；“西皮”符合以下技术要求：符合GB/T 16799-2018《家具用皮革》标准；通过国家标准检测：涂层粘着牢度、耐折牢度、耐磨性、撕裂力、气味、游离甲醛含量、感官要求检测。
2、高密度回弹海绵；
3、内框架为木架，落地为五金脚架，带防滑耐磨脚垫。
4、配一个充电位</t>
  </si>
  <si>
    <t>等候沙发3</t>
  </si>
  <si>
    <t>1890*825*865</t>
  </si>
  <si>
    <t>等候沙发4</t>
  </si>
  <si>
    <t>1800/1150*610*680</t>
  </si>
  <si>
    <t>1、面料为西皮，环保耐用；“西皮”符合以下技术要求：符合GB/T 16799-2018《家具用皮革》标准；通过国家标准检测：涂层粘着牢度、耐折牢度、耐磨性、撕裂力、气味、游离甲醛含量、感官要求检测。
2、高密度回弹海绵；
3、内框架为木架，落地为五金脚架。</t>
  </si>
  <si>
    <t>等候沙发5</t>
  </si>
  <si>
    <t>780*820*670</t>
  </si>
  <si>
    <t>1、内框架：实木框架配多层夹板+木方装钉而成；                                         
2、高密度海棉；                                                      
3、承重弹力结构，坐垫为标准间距蛇形簧+平衡橡筋+面布；                                              
4、面料：西皮；“西皮”符合以下技术要求：符合GB/T 16799-2018《家具用皮革》标准；通过国家标准检测：涂层粘着牢度、耐折牢度、耐磨性、撕裂力、气味、游离甲醛含量、感官要求检测。                                           
5、五金：黑色喷涂钢脚。不含抱枕；</t>
  </si>
  <si>
    <t>等候沙发6</t>
  </si>
  <si>
    <t>1380*820*670</t>
  </si>
  <si>
    <t>1、内框架：实木框架配多层夹板+木方装钉而成；                                         
2、高密度海棉；                                                      
3、承重弹力结构，坐垫为标准间距蛇形簧+平衡橡筋+面布；                                              
4、面料：西皮； “西皮”符合以下技术要求：符合GB/T 16799-2018《家具用皮革》标准；通过国家标准检测：涂层粘着牢度、耐折牢度、耐磨性、撕裂力、气味、游离甲醛含量、感官要求检测。                                          
5、五金：黑色喷涂钢脚。不含抱枕；</t>
  </si>
  <si>
    <t>等候沙发7</t>
  </si>
  <si>
    <t>1940*820*670</t>
  </si>
  <si>
    <t>1、内框架：实木框架配多层夹板+木方装钉而成；                                         
2、高密度海棉；                                                      
3、承重弹力结构，坐垫为标准间距蛇形簧+平衡橡筋+面布；                                              
4、面料：西皮；“西皮”符合以下技术要求：符合GB/T 16799-2018《家具用皮革》标准；通过国家标准检测：涂层粘着牢度、耐折牢度、耐磨性、撕裂力、气味、游离甲醛含量、感官要求检测。                                              
5、五金：黑色喷涂钢脚。不含抱枕；</t>
  </si>
  <si>
    <t>等候沙发8</t>
  </si>
  <si>
    <t>490*490*420</t>
  </si>
  <si>
    <t>1、面料为西皮，坐感舒适，环保耐用；
2、实木为内架，高密度海绵；
3、不锈钢底座</t>
  </si>
  <si>
    <t>接待圆几</t>
  </si>
  <si>
    <t>600*600*450</t>
  </si>
  <si>
    <t>1、面板：12MM岩板台面
2、脚架：黑砂喷涂钢架</t>
  </si>
  <si>
    <t>礼堂椅4</t>
  </si>
  <si>
    <t>单人位</t>
  </si>
  <si>
    <t>1、背海绵：采用高密度冷发泡PU定型海棉。背海棉长度为730±5mm，宽度为470±5mm，高度为150±5mm，海棉密度为35-45KG/M3；
2、背内板：采用夹板经模具压弯成型。外型成弧型，美观大方，具有曲线美。尺寸规格：长度为695±2 mm，宽度为464±2mm，厚度为15mm；
3、背胶壳：采用PP（聚丙烯）多元素复合材料经模具压铸成型，尺寸规格：长度为810±5 mm，宽度为470±5mm，高度为100±5mm；
4、座海绵：采用高密度冷发泡PU定型海棉。座海棉长度为480±5mm，宽度为460±5mm，高度为120±5mm，海棉密度为40-55KG/M3；
5、座胶壳：采用PP（聚丙烯）多元素复合材料经模具压铸成型，尺寸规格：长度为520±5mm，宽度为490±5 mm，高度为110±5mm；
6、座内板：采用夹板经模具压注成型。外型成弧型，美观大方，具有曲线美。尺寸规格：长450±2mm，宽度为420±2mm，厚度为15 mm；
7、扶手框架采用T1.5mm热轧板，底脚板采用1.5 mm热轧板冲压成型，脚管采用80X427XT586热轧板经二氧化碳焊接成型，表面采用防锈静电喷亚光黑处理；
8、扶手面：采用橡木，尺寸规格：长度为432±2mm，宽度为80±2mm，高度为27±2mm；
9、侧板：采用面料（绒布+2mm海绵）+中纤板三层结构组成，尺寸规格：长度为388mm，宽度为440mm，厚度为：4mm；
10、面料：座背面料采用高级专用布料，抗污，防褪色。可以根据客户要求做国标，英标，美标阻燃，三防等处理；
11、座内采用扭簧回位结构，座包回复碰撞部位增加橡胶垫防撞降噪，使座包打开无噪音，回复缓慢无冲击性撞击；
12、写字板：采用16mm 直径实心圆钢支撑结构，面板采用高密度中纤板，外压三胺板，四周PVC封边，尺寸规格：长度为250±2mm，宽度为240±2 mm，厚度为15mm；
13、座宽（扶手中对中）：580mm，座椅总高：1015±10mm，座高：440±10mm；
14、座椅深度：855±10mm，写字板高：610±10mm：最小排距：900mm。</t>
  </si>
  <si>
    <t>礼堂椅1</t>
  </si>
  <si>
    <t>三人位</t>
  </si>
  <si>
    <t>礼堂椅2</t>
  </si>
  <si>
    <t>四人位</t>
  </si>
  <si>
    <t>礼堂椅3</t>
  </si>
  <si>
    <t>五人位</t>
  </si>
  <si>
    <t>医用治疗柜1</t>
  </si>
  <si>
    <t>L*650*2000</t>
  </si>
  <si>
    <t>1、台面：采用医用复合亚克力人造石，厚度≥12mm，主要成分为高比例高性能改性不饱和树酯，试具有抗菌、防霉、耐酸碱、耐磨、耐冲击、易清洁等特性，台面无缝拼接，符合医院环境卫生要求；“复合亚克力人造石”符合以下技术要求【提供检测报告】：①符合JC/T 908-2013标准；板材四边平整，表面不得有缺棱掉角现象。通过符合国家标准检测：荷载变形、弯曲强度、弯曲弹性模量、耐化学药品性检测合格、耐热性检测合格、耐高温检测合格、巴氏硬度；②符合GB/T 31402-2023标准；抗菌性能：菌类至少三种菌类的抑菌率均≥99%。
2、柜体：采用≥1.0mm厚及背架龙骨采用≥1.5mm厚一级电解钢板或电镀锌板，材料本身有效防止生锈和腐蚀，上柜柜门可选带玻璃；“电解钢板”符合以下技术要求：①依据符合GB/T228.1-2021的要求：抗拉强度≥400MPa、规定塑性延伸强度≥200MPa;断后伸长率≥50%；②依据符合GB/T 3325-2024，试验时间100h，划道（划叉）两侧3mm范围外，应无鼓泡、锈蚀、剥落和起皱等现象；③依据符合QB/T 3827-1999、QB/T 3832-1999标准；通过耐腐蚀试验检测；乙酸盐雾试验后，镀（涂）层对基体保护等级通过国家标准检测；镀(涂)层本身耐腐蚀通过国家标准检测；④抗菌性能：菌类大肠埃希氏菌（大肠杆菌）等至少三种菌类抑菌率均≥99%。
3、抑菌粉末：采用防腐抗菌静电喷涂粉末喷涂，涂层膜厚度均匀，内外一致，抗菌、防霉、耐酸碱、耐磨、耐撞击，抗腐蚀力强；
4、踢脚线：踢脚线柜体正面采用厚度≥0.8mm 304#油膜拉丝不锈钢，四周折弯8mm厚采用塑料胶粒卡扣式安装避免使用时刮脚。
5、主体全钢结构+医用复合亚克力人造石台面；
6、主要配置：地柜+背架+人造石+吊柜+分隔板。
7、拉手：采用一体成型斜拉手；
8、门铰（铰链）：采用304不锈钢缓冲门铰（铰链），与门板及柜体连接位采用丝锥后不锈钢螺丝固定；
9、锁具：抽芯锁具；
10、导轨：采用卡扣三节导轨，顺畅、静音、抽拉自如。
11、所有工件经数控激光切割、模具冲压、数控折弯、机器打磨、抛光，整体采用激光焊接工艺，无外露焊点；
12、门板及抽面带塑料标签卡槽，抽屉内无裸露螺丝，抽屉内带6宫格分隔板并带一体冲压标签卡槽，门及抽面板为双层工艺；
13、地柜为上抽下掩门并带可调节层板一层，吊柜内带可调节层板一层；
14、背架中部带层板一层，层板下方带86孔位，便于后期安装插座面板。
15、“医用治疗柜”符合以下技术要求【提供检测报告】：①符合GB/T 3325-2024标准；通过检测：形状位置公差；硬度≥2H;冲击强度；结构安全检测；搁板试验检测；搁板弯曲检测；跌落试验检测；结构和底架强度试验检测；②符合GB/T 3075-2021标准；通过检测：经≥10万次疲劳试验后，部件未发生开裂；③符合GB/T 26696-2011标准；通过检测：耐香烟灼烧；抗球冲击；耐酸碱；耐高温；耐沸水；吸水率；弯曲强度；</t>
  </si>
  <si>
    <t>医用治疗柜2</t>
  </si>
  <si>
    <t>L*650*850</t>
  </si>
  <si>
    <t>1、台面：采用医用复合亚克力人造石，厚度≥12mm，主要成分为高比例高性能改性不饱和树酯，试具有抗菌、防霉、耐酸碱、耐磨、耐冲击、易清洁等特性，台面无缝拼接，符合医院环境卫生要求；“复合亚克力人造石”符合以下技术要求：①符合JC/T 908-2013标准；板材四边平整，表面不得有缺棱掉角现象。通过符合国家标准检测：荷载变形、弯曲强度、弯曲弹性模量、耐化学药品性检测合格、耐热性检测合格、耐高温检测合格、巴氏硬度；②符合GB/T 31402-2023标准；抗菌性能：菌类至少三种菌类的抑菌率均≥99%。
2、柜体：采用≥1.0mm厚一级电解钢板或电镀锌板，材料本身有效防止生锈和腐蚀；“电解钢板”符合以下技术要求：①依据符合GB/T228.1-2021的要求：抗拉强度≥400MPa、规定塑性延伸强度≥200MPa;断后伸长率≥50%；②依据符合GB/T 3325-2024，试验时间100h，划道（划叉）两侧3mm范围外，应无鼓泡、锈蚀、剥落和起皱等现象；③依据符合QB/T 3827-1999、QB/T 3832-1999标准；通过耐腐蚀试验检测；乙酸盐雾试验后，镀（涂）层对基体保护等级通过国家标准检测；镀(涂)层本身耐腐蚀通过国家标准检测；④抗菌性能：菌类大肠埃希氏菌（大肠杆菌）等至少三种菌类抑菌率均≥99%。
3、抑菌粉末：采用防腐抗菌静电喷涂粉末喷涂，涂层膜厚度均匀，内外一致，抗菌、防霉、耐酸碱、耐磨、耐撞击，抗腐蚀力强；
4、踢脚线：踢脚线柜体正面采用厚度≥0.8mm 304#油膜拉丝不锈钢，四周折弯8mm厚采用塑料胶粒卡扣式安装避免使用时刮脚。
5、主体全钢结构+医用复合亚克力人造石台面；
6、主要配置：地柜+人造石+分隔板。
7、拉手：采用一体成型斜拉手；
8、门铰（铰链）：采用304不锈钢缓冲门铰（铰链），与门板及柜体连接位采用丝锥后不锈钢螺丝固定；
9、导轨：采用卡扣三节导轨，顺畅、静音、抽拉自如；
10、锁具：抽芯锁具；
11、水池：感应水龙头、304不锈钢手工盆底部带喷涂隔音处理、亚克力档水≥7mm厚。
12、所有工件经数控激光切割、模具冲压、数控折弯、机器打磨、抛光，整体采用激光焊接工艺，无外露焊点；
13、门板及抽面带塑料标签卡槽，抽屉内无裸露螺丝，抽屉内带6宫格分隔板并带一体冲压标签卡槽，门及抽面板为双层工艺；
14、地柜为上抽下掩门并带可调节层板一层。
15、“医用治疗柜”符合以下技术要求：①符合GB/T 3325-2024标准；通过检测：形状位置公差；硬度≥2H;冲击强度；结构安全检测；搁板试验检测；搁板弯曲检测；跌落试验检测；结构和底架强度试验检测；②符合GB/T 3075-2021标准；通过检测：经≥10万次疲劳试验后，部件未发生开裂；③符合GB/T 26696-2011标准；通过检测：耐香烟灼烧；抗球冲击；耐酸碱；耐高温；耐沸水；吸水率；弯曲强度；</t>
  </si>
  <si>
    <t>垃圾医用处置柜</t>
  </si>
  <si>
    <t>500*650*850</t>
  </si>
  <si>
    <t>1、材质：0.8mm厚电解钢板，防潮防水，经久耐用，304#不锈钢、12mm厚复合亚克力人造石台面；
2、配件：插销、一字折弯斜拉手，不锈钢气弹簧液压支撑杆，一体成形PP垃圾盖，304不锈钢支撑杆支撑开启方式，内缩式脚踏；
3、功能配置：缓冲开合结构，垃圾桶定位系统，一体成型垃圾导流；
4、金属表面抑菌粉末静电喷涂；</t>
  </si>
  <si>
    <t>输液柜</t>
  </si>
  <si>
    <t>920*650*2000</t>
  </si>
  <si>
    <t>1、材质：0.8mm厚电解板、304#不锈钢地脚线，无缝拼接，易清洁，满足院感需求；
2、配件：一字折弯斜拉手、ABS标签卡槽、输液篮、ABS输液篮轨道、120度门铰；
3、金属表面抑菌粉末静电喷涂；</t>
  </si>
  <si>
    <t>医用实验台1</t>
  </si>
  <si>
    <t>L*600*850</t>
  </si>
  <si>
    <t>1、台面：12.7mm 实芯理化台面板,理化板具有防潮性、抗冲击性、防火性能、耐化学腐蚀、耐磨性，而且其耐气候性也很优异；太阳光照射也不会引起变色、褪色。此外，产品难于沾上污垢，易清洗，维修保养方便；产品的寿命可持续长久，理化板的冲击吸收力以及特殊制造工艺使其具有一定威力的抗震性，两块台面拼接时需要开 1.5mm 斜边及榫拼接工艺；“理化板”符合以下技术要求【提供检测报告】：①符合GB/T17657-2022；GB/T3398.2-2008；GB6566-2010标准；②通过耐化学性能达到5级；表面耐干热达到5级；耐化学性能污染物不少于30种检测；③24h吸水率、表面耐磨、表面耐划痕；④洛氏硬度;⑤放射性内照射指数；外照射指数；
2、柜体：采用≥1.0mm厚一级电解钢板或电镀锌板，材料本身有效防止生锈和腐蚀；“电解钢板”符合以下技术要求：①依据符合GB/T228.1-2021的要求：抗拉强度≥400MPa、规定塑性延伸强度≥200MPa;断后伸长率≥50%；②依据符合GB/T 3325-2024，试验时间100h，划道（划叉）两侧3mm范围外，应无鼓泡、锈蚀、剥落和起皱等现象；③依据符合QB/T 3827-1999、QB/T 3832-1999标准；通过耐腐蚀试验检测；乙酸盐雾试验后，镀（涂）层对基体保护等级通过国家标准检测；镀(涂)层本身耐腐蚀通过国家标准检测；④抗菌性能：菌类大肠埃希氏菌（大肠杆菌）等至少三种菌类抑菌率均≥99%。
3、抑菌粉末：采用防腐抗菌静电喷涂粉末喷涂，涂层膜厚度均匀，内外一致，抗菌、防霉、耐酸碱、耐磨、耐撞击，抗腐蚀力强；
4、踢脚线：踢脚线柜体正面采用厚度≥0.8mm 304#油膜拉丝不锈钢，四周折弯8mm厚采用塑料胶粒卡扣式安装避免使用时刮脚。
5、主体全钢结构+理化板台面；
6、主要配置：地柜+理化板台面+水盆柜+封板。
7、拉手：采用一体成型斜拉手；
8、门铰（铰链）：采用304不锈钢缓冲门铰（铰链），与门板及柜体连接位采用丝锥后不锈钢螺丝固定；
9、导轨：采用卡扣三节导轨，顺畅、静音、抽拉自如；
10、锁具：抽芯锁具；
11、水池：水龙头、PP水盆+下水装置。
12、所有工件经数控激光切割、模具冲压、数控折弯、机器打磨、抛光，整体采用激光焊接工艺，无外露焊点；
13、门板及抽面带塑料标签卡槽，抽屉内无裸露螺丝，门及抽面板为双层工艺；
14、地柜为上抽下掩门并带可调节层板一层；
15、根据需求增加工作位置及检修口带86插座孔位。
16、“医用实验台”符合以下技术要求【提供检测报告】：①检测依据：符合GB 8624-2012标准；通过软质和硬质家具的燃烧性能B1级或以上级别，硬质家具检测；②检测依据：符合GB/T 1865-2009；GB/T 9789-2008标准；涂层试板经100h氙灯老化试验，变色等级≤1级；经24h硫化氢腐蚀试验，试样表面不应出现红锈；③检测依据：符合QB/T 4371-2012标准；抗菌性能：菌类至少三种菌类的抑菌率均≥99%。</t>
  </si>
  <si>
    <t>医用实验台2</t>
  </si>
  <si>
    <t>L*1500*850</t>
  </si>
  <si>
    <t>1、台面：12.7mm 实芯理化台面板,理化板具有防潮性、抗冲击性、防火性能、耐化学腐蚀、耐磨性，而且其耐气候性也很优异；太阳光照射也不会引起变色、褪色。此外，产品难于沾上污垢，易清洗，维修保养方便；产品的寿命可持续长久，理化板的冲击吸收力以及特殊制造工艺使其具有一定威力的抗震性，两块台面拼接时需要开 1.5mm 斜边及榫拼接工艺；“理化板”符合以下技术要求：①符合GB/T17657-2022；GB/T3398.2-2008；GB6566-2010标准；②通过耐化学性能达到5级；表面耐干热达到5级；耐化学性能污染物不少于30种检测；③24h吸水率、表面耐磨、表面耐划痕；④洛氏硬度;⑤放射性内照射指数；外照射指数；
2、柜体：采用≥1.0mm厚一级电解钢板或电镀锌板，材料本身有效防止生锈和腐蚀；“电解钢板”符合以下技术要求：①依据符合GB/T228.1-2021的要求：抗拉强度≥400MPa、规定塑性延伸强度≥200MPa;断后伸长率≥50%；②依据符合GB/T 3325-2024，试验时间100h，划道（划叉）两侧3mm范围外，应无鼓泡、锈蚀、剥落和起皱等现象；③依据符合QB/T 3827-1999、QB/T 3832-1999标准；通过耐腐蚀试验检测；乙酸盐雾试验后，镀（涂）层对基体保护等级通过国家标准检测；镀(涂)层本身耐腐蚀通过国家标准检测；④抗菌性能：菌类大肠埃希氏菌（大肠杆菌）等至少三种菌类抑菌率均≥99%。
3、抑菌粉末：采用防腐抗菌静电喷涂粉末喷涂，涂层膜厚度均匀，内外一致，抗菌、防霉、耐酸碱、耐磨、耐撞击，抗腐蚀力强；
4、踢脚线：踢脚线柜体正面采用厚度≥0.8mm 304#油膜拉丝不锈钢，四周折弯8mm厚采用塑料胶粒卡扣式安装避免使用时刮脚。
5、主体全钢结构+理化板台面；
6、主要配置：地柜+理化板台面+试剂架+水盆柜+洗眼器+水龙头+单面滴水架。
7、拉手：采用一体成型斜拉手；
8、门铰（铰链）：采用304不锈钢缓冲门铰（铰链），与门板及柜体连接位采用丝锥后不锈钢螺丝固定；
9、导轨：采用卡扣三节导轨，顺畅、静音、抽拉自如；
10、锁具：抽芯锁具；
11、水池：水龙头、PP水盆+下水装置、单面滴水架、洗眼器。
12、所有工件经数控激光切割、模具冲压、数控折弯、机器打磨、抛光，整体采用激光焊接工艺，无外露焊点；
13、门板及抽面带塑料标签卡槽，抽屉内无裸露螺丝，门及抽面板为双层工艺；
14、地柜为上抽下掩门并带可调节层板一层；
15、根据需求增加工作位置及检修口带86插座孔位。
16、“医用实验台”符合以下技术要求：①检测依据：符合GB 8624-2012标准；通过软质和硬质家具的燃烧性能B1级或以上级别，硬质家具检测；②检测依据：符合GB/T 1865-2009；GB/T 9789-2008标准；涂层试板经100h氙灯老化试验，变色等级≤1级；经24h硫化氢腐蚀试验，试样表面不应出现红锈；③检测依据：符合QB/T 4371-2012标准；抗菌性能：菌类至少三种菌类的抑菌率均≥99%。</t>
  </si>
  <si>
    <t>雾化桌</t>
  </si>
  <si>
    <t>700*610*1600</t>
  </si>
  <si>
    <t>1、主要材料：所有板件采用E0级刨花板，三聚氰胺饰面纸饰面；
2、主要板材厚度：台面板厚度为25mm，侧板、背板、抽面、底板厚度为16mm；
3、配置：不含平板电脑及设置带；
4、五金配置：连接件等；
5、封边：采用见光面为2.0mm厚全自动封边工艺，防水、防潮、不变色；1、材质：台面为E0级刨花板，木纹饰面；</t>
  </si>
  <si>
    <t>雾化凳</t>
  </si>
  <si>
    <t>400*500*790</t>
  </si>
  <si>
    <t>1、材质：高品质环保长玻纤PP原料，不含BPA等有害物质，使用健康安心长久使用不易老化，手感细腻亲肤；
2、结构：韧性好，椅背坐面三千多次负荷耐久测试；不怕摔，通过跌落测试和冲击测试；耐黄变，无褪色掉色现象；
3、堆叠：摞放设计节省空间，不用时可叠加放置在角落；
4、设计：镂空型靠背设计，透气舒适；多种颜色可选，可根据不同空间效果配色选择；
5、特点：一体注塑成型，轻盈和稳固兼备，曲线优美灵巧承重能力强，且易于清洁。</t>
  </si>
  <si>
    <t>二人位等候椅</t>
  </si>
  <si>
    <t>1230*605*840</t>
  </si>
  <si>
    <t>1、扶手、脚：采用1、2mm厚冷轧钢板，冲压、焊接成型，打磨抛光，除油除锈后表面静电喷粉处理。“冷轧钢板”符合以下技术要求：①GB/T 228.1-2021《金属材料 拉伸试验第1部分:室温试验方法》、GB/T 5464-2010《建筑材料不燃性试验方法》、GB/T 3325-2024《金属家具通用技术条件》标准；②外观性能金属件检测合格；③力学性能：通过抗拉强度、上屈服强度、断裂伸长率检测。④通过燃烧性能检测。
2、座背板：座背椅板为PU材质，一体模具成型，内置铁架+铁板，内置铁架采用10*20*2、0Ｔ方管，通过模具冷压再焊接成型，铁板采用1、2T㎜冷轧钢板专用高速数控冲床配合专用冲孔模具冲孔，冷压成型后再与铁架焊接为一整体。
3、横梁：承重梁采用直径60mm、厚度2、0mm六角钢管钻孔加工成型，除油除锈后表面静电喷粉处理。
4、“等候椅”符合以下技术要求：①GB28008-2024《家具结构安全技术规范》标准；通过基本结构安全检测；②GB/T 35607-2024《绿色产品评价家具》标准；通过甲醛检测；③GB/T 11345-2023《焊缝无损检测 超声检测 技术、检测等级和评定》标准；焊缝无损等级检测；④GB/T 4337-2015《金属材料 疲劳试验 旋转弯曲方法》，通过旋转弯曲疲劳试验检测；</t>
  </si>
  <si>
    <t>三人位等候椅</t>
  </si>
  <si>
    <t>1790*605*840</t>
  </si>
  <si>
    <t>1、扶手、脚：采用1、2mm厚冷轧钢板，冲压、焊接成型，打磨抛光，除油除锈后表面静电喷粉处理。“冷轧钢板”符合以下技术要求：①GB/T 228.1-2021《金属材料 拉伸试验第1部分:室温试验方法》、GB/T 5464-2010《建筑材料不燃性试验方法》、GB/T 3325-2024《金属家具通用技术条件》标准；②外观性能金属件检测合格；③力学性能：通过抗拉强度、上屈服强度、断裂伸长率检测。④通过燃烧性能检测。
2、座背板：座背椅板为PU材质，一体模具成型，内置铁架+铁板，内置铁架采用10*20*2、0Ｔ方管，通过模具冷压再焊接成型，铁板采用1、2T㎜冷轧钢板专用高速数控冲床配合专用冲孔模具冲孔，冷压成型后再与铁架焊接为一整体。
3、横梁：承重梁采用直径60mm、厚度2、0mm六角钢管钻孔加工成型，除油除锈后表面静电喷粉处理。
4、“等候椅”符合以下技术要求【提供检测报告】：①GB28008-2024《家具结构安全技术规范》标准；通过基本结构安全检测；②GB/T 35607-2024《绿色产品评价家具》标准；通过甲醛检测；③GB/T 11345-2023《焊缝无损检测 超声检测 技术、检测等级和评定》标准；焊缝无损等级检测；④GB/T 4337-2015《金属材料 疲劳试验 旋转弯曲方法》，通过旋转弯曲疲劳试验检测；</t>
  </si>
  <si>
    <t>等候椅</t>
  </si>
  <si>
    <t>570*520*750</t>
  </si>
  <si>
    <t>1、面料：采用环保西皮软包，柔软而富有韧性，手感舒适，经液态浸色及防潮等工艺处理，光泽持久性透气性强、耐磨性强、无异味、弹性好、肌理清晰，健康环保，经久耐用；                                                                                                              
2、海绵：采用高密度、高回弹原生棉，密度40#。软硬适中，回弹性能好，抗变形能力强，根椐人体工程学原理设计，坐感舒适；                                                                                           
3、脚架：采用北美进口白蜡木。木材干燥应≤9%的含水量，无腐裂修补现象，表面洁净无污染；
4.油漆：环保油漆，光亮平整，油漆无颗粒、气泡。</t>
  </si>
  <si>
    <t>梯型培训桌</t>
  </si>
  <si>
    <t>1、采用线E0级实木颗粒板（刨花板），防腐等化学处理，强度高、刚性好、不易变形、比重合理；  “实木颗粒板（刨花板）”符合以下技术要求：①符合GB/T 4897-2015、GB 8624-2012、QB/T4371-2012标准；②通过符合国家标准的含水率、静曲强度、弹性模量、甲醛释放量检测；③通过燃烧性能等级B1级或以上级别；④抗菌性能：菌类大肠埃希氏菌（大肠杆菌）、肺炎克雷伯氏菌等至少三种菌类抑菌率均≥99%。
2、台面板材：25mm厚实木颗粒板（刨花板）；         
3、喷涂钢架采用2.0异型管+开模铝合金+PP件组装；                                   
4、面板厚度25mm，背板为16mm；                               
5、配前档板。</t>
  </si>
  <si>
    <t>普通理疗床</t>
  </si>
  <si>
    <t>1、床架：采用方管壁厚≥1.2mm，材料本身有效防止生锈和腐蚀；
2、抑菌粉末：采用防腐抗菌静电喷涂粉末喷涂，涂层膜厚度均匀，内外一致，抗菌、防霉、耐酸碱、耐磨、耐撞击，抗腐蚀力强；
4、软包：西皮皮革，耐磨易清洁，40#高弹力海绵，E1级实木多层板内衬。
5、主体全钢结构+软包；
6、主要配置：床架+软包。
7、脚垫：塑料脚垫。
8、所有工件经数控激光切割、模具冲压、数控折弯、机器打磨、抛光，整体采用激光焊接工艺，无外露焊点；
9、软包带挖孔设计。</t>
  </si>
  <si>
    <t>木制理疗床</t>
  </si>
  <si>
    <t>1900*650*650</t>
  </si>
  <si>
    <t>1、主要材料：脚架采用65*65mm橡胶木实木，经去皮、烘干、防虫防腐处理，自然木纹，保留天然特性；
2、储物柜采用E0级实木颗粒板（刨花板）基材的浸渍胶膜纸饰面人造板；
3、软包面料采用人造革（西皮），防磨耐污性好；海绵采用高密度回弹海绵，可防氧化，防碎，软硬适中，回弹性好，不易变形；
4、功能配置：实木床架+100mm厚人造革（西皮）软包垫（头部位置开圆孔）；
5、床架表面经过净味喷漆处理，5层底油及3层面漆。</t>
  </si>
  <si>
    <t>工作台</t>
  </si>
  <si>
    <t>3600*1200*750</t>
  </si>
  <si>
    <t>1、主要材料：所有板件采用E0级刨花板，三聚氰胺饰面纸饰面；
2、主要板材厚度：台面板厚度为25mm，侧板、背板、抽面、底板厚度为16mm；
3、配置：主台面+50mm*50mm门型钢脚+三抽固定柜+塑料键盘架+Φ60mm金属线盒+300mm高桌上木制屏风；                                                            4、五金配置：三节路轨、锁具、拉手、连接件等；
5、封边：采用见光面为2.0mm厚全自动封边工艺，防水、防潮、不变色；
6、钢脚：钢脚采用50mm*50mm门形钢脚，壁厚≥1.2mm，表面抑菌粉末静电喷涂处理；
7、“工作台”符合以下技术要求【提供检测报告】：①符合GB/T3325-2024、GB18584-2024标准；③外观性能冲压件、焊接件均检测；④结构安全检测。⑤力学性能：通过检测：桌几类强度和耐久性水平静载荷、主桌面垂直静载荷试验、水平耐久性试验、结构强度试验。⑥通过家具中可迁移有害元素限量检测。</t>
  </si>
  <si>
    <t>院长/副院长办公桌</t>
  </si>
  <si>
    <t>2000*1800*760</t>
  </si>
  <si>
    <t xml:space="preserve">1、主要材料：所有板件采用E0级中密度纤维板，面贴实木木皮，厚度≥0.6mm，环保水性漆涂装，五底三面油漆工艺；“中密度纤维板”符合以下技术要求：①检测依据：符合HJ571-2010、GB/T11718-2021；GB/T15102-2017标准；②通过符合国家标准的检测：24h吸水厚度膨胀率、含水率、内胶合强度、表面结合强度、防潮性能、理化性能表面耐香烟灼烧。
2、主要板材厚度：台面板/侧脚板厚度为50mm，副柜顶板厚度25mm、其他板件厚度为16mm；
3、配置：主台面+木制侧脚+多功能固定副柜+过线盒+固定皮垫写字板；                                                 
4、五金配置：三节路轨、锁具、拉手、连接件等；
5、封边：采用≥0.6mm厚木皮封边；
</t>
  </si>
  <si>
    <t>班椅1</t>
  </si>
  <si>
    <t>1、西皮饰面
2、黑色尼龙加玻纤背架，带固定头枕+铝合金角码连接件
3、定型海绵
4、PU面铝合金支架3D升降扶手
5、配4档顷仰锁定功能底盘，带座板滑动底盘
6、65#电镀沉口4公分电镀汽杆，∮350MM铝合金高脚，φ60MM PU轮防震静音黑色</t>
  </si>
  <si>
    <t>班椅2</t>
  </si>
  <si>
    <t>1、采用西皮
2、尼龙内外板背架
3、定型海绵
4、黑色PP连体扶手
5、25管18厚黑色烤漆弓形架</t>
  </si>
  <si>
    <t>1、主要材料：所有板件采用E0级中密度纤维板，面贴实木木皮，厚度≥0.6mm，环保水性漆涂装，五底三面油漆工艺；“中密度纤维板”符合以下技术要求【提供检测报告】：①检测依据：符合HJ571-2010、GB/T11718-2021；GB/T15102-2017标准；②通过符合国家标准的检测：24h吸水厚度膨胀率、含水率、内胶合强度、表面结合强度、防潮性能、理化性能表面耐香烟灼烧。
2、主要板材厚度：顶板层板25mm厚、其他板件厚度为16mm；
3、配置：左上为空格带固定层板，下为两对对开掩门内含一块活层，右为对开掩门，内含挂衣杆，一块层板；                                                 
4、五金配置：缓冲门铰（铰链）、锁具、拉手、连接件等；
5、封边：采用≥0.6mm厚木皮封边；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</si>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</sst>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0.0_ "/>
    <numFmt numFmtId="179" formatCode="0_);[Red]\(0\)"/>
  </numFmts>
  <fonts count="34">
    <font>
      <sz val="1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22"/>
      <name val="宋体"/>
      <charset val="134"/>
    </font>
    <font>
      <sz val="9"/>
      <name val="宋体"/>
      <charset val="134"/>
    </font>
    <font>
      <u/>
      <sz val="11"/>
      <name val="宋体"/>
      <charset val="134"/>
    </font>
    <font>
      <sz val="10"/>
      <name val="Arial"/>
      <charset val="134"/>
    </font>
    <font>
      <sz val="10"/>
      <name val="楷体_GB2312"/>
      <charset val="134"/>
    </font>
    <font>
      <sz val="11"/>
      <name val="微软雅黑 Light"/>
      <charset val="134"/>
    </font>
    <font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>
      <protection locked="0"/>
    </xf>
    <xf numFmtId="0" fontId="15" fillId="0" borderId="0" applyNumberFormat="0" applyFill="0" applyBorder="0" applyAlignment="0" applyProtection="0">
      <alignment vertical="center"/>
    </xf>
    <xf numFmtId="0" fontId="13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" fillId="0" borderId="0">
      <protection locked="0"/>
    </xf>
    <xf numFmtId="0" fontId="1" fillId="0" borderId="0">
      <protection locked="0"/>
    </xf>
    <xf numFmtId="0" fontId="33" fillId="0" borderId="0">
      <protection locked="0"/>
    </xf>
    <xf numFmtId="0" fontId="1" fillId="0" borderId="0">
      <protection locked="0"/>
    </xf>
    <xf numFmtId="0" fontId="1" fillId="0" borderId="0">
      <protection locked="0"/>
    </xf>
  </cellStyleXfs>
  <cellXfs count="10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176" fontId="0" fillId="0" borderId="0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4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6" applyNumberFormat="1" applyFont="1" applyFill="1" applyBorder="1" applyAlignment="1">
      <alignment vertical="top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left" vertical="center" wrapText="1"/>
    </xf>
    <xf numFmtId="0" fontId="9" fillId="0" borderId="1" xfId="5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>
      <alignment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0" fillId="0" borderId="0" xfId="0" applyNumberFormat="1" applyFont="1" applyFill="1">
      <alignment vertical="center"/>
    </xf>
    <xf numFmtId="0" fontId="4" fillId="0" borderId="1" xfId="0" applyFont="1" applyFill="1" applyBorder="1" applyAlignment="1"/>
    <xf numFmtId="0" fontId="4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6" xfId="0" applyNumberFormat="1" applyFont="1" applyFill="1" applyBorder="1">
      <alignment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51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vertical="center" wrapText="1"/>
    </xf>
    <xf numFmtId="0" fontId="4" fillId="0" borderId="1" xfId="52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9" fillId="0" borderId="1" xfId="52" applyFont="1" applyFill="1" applyBorder="1" applyAlignment="1" applyProtection="1">
      <alignment horizontal="center" vertical="center"/>
    </xf>
    <xf numFmtId="179" fontId="4" fillId="0" borderId="1" xfId="53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NumberFormat="1" applyFont="1" applyFill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27" xfId="50"/>
    <cellStyle name="Normal" xfId="51"/>
    <cellStyle name="常规 2 2" xfId="52"/>
    <cellStyle name="常规_5大新品报价" xfId="53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5AE6E98F-ED1F-427C-9324-F43EA95D79CE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56BFD81E-B985-41B4-AE6B-A6992BF94711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9" Type="http://schemas.openxmlformats.org/officeDocument/2006/relationships/image" Target="media/image89.png"/><Relationship Id="rId88" Type="http://schemas.openxmlformats.org/officeDocument/2006/relationships/image" Target="media/image88.png"/><Relationship Id="rId87" Type="http://schemas.openxmlformats.org/officeDocument/2006/relationships/image" Target="media/image87.png"/><Relationship Id="rId86" Type="http://schemas.openxmlformats.org/officeDocument/2006/relationships/image" Target="media/image86.png"/><Relationship Id="rId85" Type="http://schemas.openxmlformats.org/officeDocument/2006/relationships/image" Target="media/image85.png"/><Relationship Id="rId84" Type="http://schemas.openxmlformats.org/officeDocument/2006/relationships/image" Target="media/image84.jpeg"/><Relationship Id="rId83" Type="http://schemas.openxmlformats.org/officeDocument/2006/relationships/image" Target="media/image83.png"/><Relationship Id="rId82" Type="http://schemas.openxmlformats.org/officeDocument/2006/relationships/image" Target="media/image82.png"/><Relationship Id="rId81" Type="http://schemas.openxmlformats.org/officeDocument/2006/relationships/image" Target="media/image81.png"/><Relationship Id="rId80" Type="http://schemas.openxmlformats.org/officeDocument/2006/relationships/image" Target="media/image80.png"/><Relationship Id="rId8" Type="http://schemas.openxmlformats.org/officeDocument/2006/relationships/image" Target="media/image8.jpeg"/><Relationship Id="rId79" Type="http://schemas.openxmlformats.org/officeDocument/2006/relationships/image" Target="media/image79.png"/><Relationship Id="rId78" Type="http://schemas.openxmlformats.org/officeDocument/2006/relationships/image" Target="media/image78.png"/><Relationship Id="rId77" Type="http://schemas.openxmlformats.org/officeDocument/2006/relationships/image" Target="media/image77.png"/><Relationship Id="rId76" Type="http://schemas.openxmlformats.org/officeDocument/2006/relationships/image" Target="media/image76.png"/><Relationship Id="rId75" Type="http://schemas.openxmlformats.org/officeDocument/2006/relationships/image" Target="media/image75.png"/><Relationship Id="rId74" Type="http://schemas.openxmlformats.org/officeDocument/2006/relationships/image" Target="media/image74.png"/><Relationship Id="rId73" Type="http://schemas.openxmlformats.org/officeDocument/2006/relationships/image" Target="media/image73.jpeg"/><Relationship Id="rId72" Type="http://schemas.openxmlformats.org/officeDocument/2006/relationships/image" Target="media/image72.png"/><Relationship Id="rId71" Type="http://schemas.openxmlformats.org/officeDocument/2006/relationships/image" Target="media/image71.png"/><Relationship Id="rId70" Type="http://schemas.openxmlformats.org/officeDocument/2006/relationships/image" Target="media/image70.png"/><Relationship Id="rId7" Type="http://schemas.openxmlformats.org/officeDocument/2006/relationships/image" Target="media/image7.jpeg"/><Relationship Id="rId69" Type="http://schemas.openxmlformats.org/officeDocument/2006/relationships/image" Target="media/image69.png"/><Relationship Id="rId68" Type="http://schemas.openxmlformats.org/officeDocument/2006/relationships/image" Target="media/image68.png"/><Relationship Id="rId67" Type="http://schemas.openxmlformats.org/officeDocument/2006/relationships/image" Target="media/image67.jpeg"/><Relationship Id="rId66" Type="http://schemas.openxmlformats.org/officeDocument/2006/relationships/image" Target="media/image66.png"/><Relationship Id="rId65" Type="http://schemas.openxmlformats.org/officeDocument/2006/relationships/image" Target="media/image65.png"/><Relationship Id="rId64" Type="http://schemas.openxmlformats.org/officeDocument/2006/relationships/image" Target="media/image64.png"/><Relationship Id="rId63" Type="http://schemas.openxmlformats.org/officeDocument/2006/relationships/image" Target="media/image63.png"/><Relationship Id="rId62" Type="http://schemas.openxmlformats.org/officeDocument/2006/relationships/image" Target="media/image62.png"/><Relationship Id="rId61" Type="http://schemas.openxmlformats.org/officeDocument/2006/relationships/image" Target="media/image61.png"/><Relationship Id="rId60" Type="http://schemas.openxmlformats.org/officeDocument/2006/relationships/image" Target="media/image60.png"/><Relationship Id="rId6" Type="http://schemas.openxmlformats.org/officeDocument/2006/relationships/image" Target="media/image6.png"/><Relationship Id="rId59" Type="http://schemas.openxmlformats.org/officeDocument/2006/relationships/image" Target="media/image59.png"/><Relationship Id="rId58" Type="http://schemas.openxmlformats.org/officeDocument/2006/relationships/image" Target="media/image58.png"/><Relationship Id="rId57" Type="http://schemas.openxmlformats.org/officeDocument/2006/relationships/image" Target="media/image57.png"/><Relationship Id="rId56" Type="http://schemas.openxmlformats.org/officeDocument/2006/relationships/image" Target="media/image56.png"/><Relationship Id="rId55" Type="http://schemas.openxmlformats.org/officeDocument/2006/relationships/image" Target="media/image55.png"/><Relationship Id="rId54" Type="http://schemas.openxmlformats.org/officeDocument/2006/relationships/image" Target="media/image54.jpeg"/><Relationship Id="rId53" Type="http://schemas.openxmlformats.org/officeDocument/2006/relationships/image" Target="media/image53.png"/><Relationship Id="rId52" Type="http://schemas.openxmlformats.org/officeDocument/2006/relationships/image" Target="media/image52.png"/><Relationship Id="rId51" Type="http://schemas.openxmlformats.org/officeDocument/2006/relationships/image" Target="media/image51.png"/><Relationship Id="rId50" Type="http://schemas.openxmlformats.org/officeDocument/2006/relationships/image" Target="media/image50.png"/><Relationship Id="rId5" Type="http://schemas.openxmlformats.org/officeDocument/2006/relationships/image" Target="media/image5.jpeg"/><Relationship Id="rId49" Type="http://schemas.openxmlformats.org/officeDocument/2006/relationships/image" Target="media/image49.png"/><Relationship Id="rId48" Type="http://schemas.openxmlformats.org/officeDocument/2006/relationships/image" Target="media/image48.png"/><Relationship Id="rId47" Type="http://schemas.openxmlformats.org/officeDocument/2006/relationships/image" Target="media/image47.png"/><Relationship Id="rId46" Type="http://schemas.openxmlformats.org/officeDocument/2006/relationships/image" Target="media/image46.png"/><Relationship Id="rId45" Type="http://schemas.openxmlformats.org/officeDocument/2006/relationships/image" Target="media/image45.png"/><Relationship Id="rId44" Type="http://schemas.openxmlformats.org/officeDocument/2006/relationships/image" Target="media/image44.png"/><Relationship Id="rId43" Type="http://schemas.openxmlformats.org/officeDocument/2006/relationships/image" Target="media/image43.png"/><Relationship Id="rId42" Type="http://schemas.openxmlformats.org/officeDocument/2006/relationships/image" Target="media/image42.png"/><Relationship Id="rId41" Type="http://schemas.openxmlformats.org/officeDocument/2006/relationships/image" Target="media/image41.png"/><Relationship Id="rId40" Type="http://schemas.openxmlformats.org/officeDocument/2006/relationships/image" Target="media/image40.png"/><Relationship Id="rId4" Type="http://schemas.openxmlformats.org/officeDocument/2006/relationships/image" Target="media/image4.png"/><Relationship Id="rId39" Type="http://schemas.openxmlformats.org/officeDocument/2006/relationships/image" Target="media/image39.png"/><Relationship Id="rId38" Type="http://schemas.openxmlformats.org/officeDocument/2006/relationships/image" Target="media/image38.png"/><Relationship Id="rId37" Type="http://schemas.openxmlformats.org/officeDocument/2006/relationships/image" Target="media/image37.png"/><Relationship Id="rId36" Type="http://schemas.openxmlformats.org/officeDocument/2006/relationships/image" Target="media/image36.jpeg"/><Relationship Id="rId35" Type="http://schemas.openxmlformats.org/officeDocument/2006/relationships/image" Target="media/image35.png"/><Relationship Id="rId34" Type="http://schemas.openxmlformats.org/officeDocument/2006/relationships/image" Target="media/image34.png"/><Relationship Id="rId33" Type="http://schemas.openxmlformats.org/officeDocument/2006/relationships/image" Target="media/image33.png"/><Relationship Id="rId32" Type="http://schemas.openxmlformats.org/officeDocument/2006/relationships/image" Target="media/image32.png"/><Relationship Id="rId31" Type="http://schemas.openxmlformats.org/officeDocument/2006/relationships/image" Target="media/image31.png"/><Relationship Id="rId30" Type="http://schemas.openxmlformats.org/officeDocument/2006/relationships/image" Target="media/image30.png"/><Relationship Id="rId3" Type="http://schemas.openxmlformats.org/officeDocument/2006/relationships/image" Target="media/image3.jpeg"/><Relationship Id="rId29" Type="http://schemas.openxmlformats.org/officeDocument/2006/relationships/image" Target="media/image29.jpeg"/><Relationship Id="rId28" Type="http://schemas.openxmlformats.org/officeDocument/2006/relationships/image" Target="media/image28.png"/><Relationship Id="rId27" Type="http://schemas.openxmlformats.org/officeDocument/2006/relationships/image" Target="media/image27.png"/><Relationship Id="rId26" Type="http://schemas.openxmlformats.org/officeDocument/2006/relationships/image" Target="media/image26.png"/><Relationship Id="rId25" Type="http://schemas.openxmlformats.org/officeDocument/2006/relationships/image" Target="media/image25.jpeg"/><Relationship Id="rId24" Type="http://schemas.openxmlformats.org/officeDocument/2006/relationships/image" Target="media/image24.png"/><Relationship Id="rId23" Type="http://schemas.openxmlformats.org/officeDocument/2006/relationships/image" Target="media/image23.png"/><Relationship Id="rId22" Type="http://schemas.openxmlformats.org/officeDocument/2006/relationships/image" Target="media/image22.png"/><Relationship Id="rId21" Type="http://schemas.openxmlformats.org/officeDocument/2006/relationships/image" Target="media/image21.pn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M123"/>
  <sheetViews>
    <sheetView tabSelected="1" workbookViewId="0">
      <selection activeCell="A2" sqref="A2:I2"/>
    </sheetView>
  </sheetViews>
  <sheetFormatPr defaultColWidth="9" defaultRowHeight="13.5"/>
  <cols>
    <col min="1" max="1" width="6.63333333333333" style="8" customWidth="1"/>
    <col min="2" max="2" width="10.75" style="8" customWidth="1"/>
    <col min="3" max="3" width="19.1333333333333" style="8" customWidth="1"/>
    <col min="4" max="4" width="16.125" style="8" customWidth="1"/>
    <col min="5" max="5" width="11.3833333333333" style="18" customWidth="1"/>
    <col min="6" max="6" width="15.6333333333333" style="19" customWidth="1"/>
    <col min="7" max="7" width="14.3833333333333" style="19" customWidth="1"/>
    <col min="8" max="8" width="15.6333333333333" style="4" customWidth="1"/>
    <col min="9" max="9" width="23.3333333333333" style="8" customWidth="1"/>
    <col min="10" max="16384" width="9" style="4"/>
  </cols>
  <sheetData>
    <row r="1" s="1" customFormat="1" ht="39" customHeight="1" spans="1:192">
      <c r="A1" s="20" t="s">
        <v>0</v>
      </c>
      <c r="B1" s="21"/>
      <c r="C1" s="21"/>
      <c r="D1" s="21"/>
      <c r="E1" s="21"/>
      <c r="F1" s="21"/>
      <c r="G1" s="21"/>
      <c r="H1" s="21"/>
      <c r="I1" s="21"/>
    </row>
    <row r="2" s="2" customFormat="1" ht="24" customHeight="1" spans="1:192">
      <c r="A2" s="22" t="s">
        <v>1</v>
      </c>
      <c r="B2" s="22" t="s">
        <v>2</v>
      </c>
      <c r="C2" s="22" t="s">
        <v>3</v>
      </c>
      <c r="D2" s="23" t="s">
        <v>4</v>
      </c>
      <c r="E2" s="22" t="s">
        <v>5</v>
      </c>
      <c r="F2" s="22" t="s">
        <v>6</v>
      </c>
      <c r="G2" s="24" t="s">
        <v>7</v>
      </c>
      <c r="H2" s="25" t="s">
        <v>8</v>
      </c>
      <c r="I2" s="22" t="s">
        <v>9</v>
      </c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</row>
    <row r="3" s="3" customFormat="1" ht="60" customHeight="1" spans="1:192">
      <c r="A3" s="27">
        <v>1</v>
      </c>
      <c r="B3" s="28" t="s">
        <v>10</v>
      </c>
      <c r="C3" s="29" t="str">
        <f>_xlfn.DISPIMG("ID_ACFD514F2C7145919AA2D4533BB652EC",1)</f>
        <v>=DISPIMG("ID_ACFD514F2C7145919AA2D4533BB652EC",1)</v>
      </c>
      <c r="D3" s="28" t="s">
        <v>11</v>
      </c>
      <c r="E3" s="30">
        <v>200</v>
      </c>
      <c r="F3" s="28" t="s">
        <v>12</v>
      </c>
      <c r="G3" s="31"/>
      <c r="H3" s="32"/>
      <c r="I3" s="33" t="s">
        <v>13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</row>
    <row r="4" s="3" customFormat="1" ht="60" customHeight="1" spans="1:192">
      <c r="A4" s="27">
        <v>2</v>
      </c>
      <c r="B4" s="28" t="s">
        <v>14</v>
      </c>
      <c r="C4" s="29" t="str">
        <f>_xlfn.DISPIMG("ID_3541A6FD748E48D7B19AA020EA1C08F1",1)</f>
        <v>=DISPIMG("ID_3541A6FD748E48D7B19AA020EA1C08F1",1)</v>
      </c>
      <c r="D4" s="28" t="s">
        <v>15</v>
      </c>
      <c r="E4" s="30">
        <v>31</v>
      </c>
      <c r="F4" s="28" t="s">
        <v>12</v>
      </c>
      <c r="G4" s="31"/>
      <c r="H4" s="32"/>
      <c r="I4" s="33" t="s">
        <v>16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</row>
    <row r="5" s="3" customFormat="1" ht="60" customHeight="1" spans="1:192">
      <c r="A5" s="27">
        <v>3</v>
      </c>
      <c r="B5" s="28" t="s">
        <v>17</v>
      </c>
      <c r="C5" s="34" t="str">
        <f>_xlfn.DISPIMG("ID_73F33CCB3B064AE196BF2F80A6EA504A",1)</f>
        <v>=DISPIMG("ID_73F33CCB3B064AE196BF2F80A6EA504A",1)</v>
      </c>
      <c r="D5" s="35" t="s">
        <v>18</v>
      </c>
      <c r="E5" s="30">
        <v>290</v>
      </c>
      <c r="F5" s="28" t="s">
        <v>19</v>
      </c>
      <c r="G5" s="31"/>
      <c r="H5" s="32"/>
      <c r="I5" s="33" t="s">
        <v>20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</row>
    <row r="6" s="4" customFormat="1" ht="60" customHeight="1" spans="1:192">
      <c r="A6" s="27">
        <v>4</v>
      </c>
      <c r="B6" s="28" t="s">
        <v>21</v>
      </c>
      <c r="C6" s="29" t="str">
        <f>_xlfn.DISPIMG("ID_153B00C0813E4D09B041B7D03D8D3BC8",1)</f>
        <v>=DISPIMG("ID_153B00C0813E4D09B041B7D03D8D3BC8",1)</v>
      </c>
      <c r="D6" s="28" t="s">
        <v>22</v>
      </c>
      <c r="E6" s="30">
        <v>438</v>
      </c>
      <c r="F6" s="28" t="s">
        <v>19</v>
      </c>
      <c r="G6" s="31"/>
      <c r="H6" s="32"/>
      <c r="I6" s="33" t="s">
        <v>23</v>
      </c>
    </row>
    <row r="7" s="3" customFormat="1" ht="60" customHeight="1" spans="1:192">
      <c r="A7" s="27">
        <v>5</v>
      </c>
      <c r="B7" s="28" t="s">
        <v>24</v>
      </c>
      <c r="C7" s="29" t="str">
        <f>_xlfn.DISPIMG("ID_94EA5425C1894B46862BCFB08A57F8E9",1)</f>
        <v>=DISPIMG("ID_94EA5425C1894B46862BCFB08A57F8E9",1)</v>
      </c>
      <c r="D7" s="28" t="s">
        <v>25</v>
      </c>
      <c r="E7" s="30">
        <v>31</v>
      </c>
      <c r="F7" s="28" t="s">
        <v>19</v>
      </c>
      <c r="G7" s="31"/>
      <c r="H7" s="32"/>
      <c r="I7" s="33" t="s">
        <v>26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</row>
    <row r="8" s="3" customFormat="1" ht="60" customHeight="1" spans="1:192">
      <c r="A8" s="27">
        <v>6</v>
      </c>
      <c r="B8" s="28" t="s">
        <v>27</v>
      </c>
      <c r="C8" s="29" t="str">
        <f>_xlfn.DISPIMG("ID_8C663AF981E24E249BE0A26A0A763586",1)</f>
        <v>=DISPIMG("ID_8C663AF981E24E249BE0A26A0A763586",1)</v>
      </c>
      <c r="D8" s="28" t="s">
        <v>28</v>
      </c>
      <c r="E8" s="30">
        <v>62</v>
      </c>
      <c r="F8" s="28" t="s">
        <v>19</v>
      </c>
      <c r="G8" s="31"/>
      <c r="H8" s="32"/>
      <c r="I8" s="33" t="s">
        <v>29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</row>
    <row r="9" s="3" customFormat="1" ht="60" customHeight="1" spans="1:192">
      <c r="A9" s="27">
        <v>7</v>
      </c>
      <c r="B9" s="28" t="s">
        <v>30</v>
      </c>
      <c r="C9" s="36" t="str">
        <f>_xlfn.DISPIMG("ID_441C612DA03A4B5085E82D5A40D23220",1)</f>
        <v>=DISPIMG("ID_441C612DA03A4B5085E82D5A40D23220",1)</v>
      </c>
      <c r="D9" s="28" t="s">
        <v>31</v>
      </c>
      <c r="E9" s="30">
        <v>5</v>
      </c>
      <c r="F9" s="28" t="s">
        <v>19</v>
      </c>
      <c r="G9" s="31"/>
      <c r="H9" s="32"/>
      <c r="I9" s="37" t="s">
        <v>32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</row>
    <row r="10" s="3" customFormat="1" ht="60" customHeight="1" spans="1:192">
      <c r="A10" s="27">
        <v>8</v>
      </c>
      <c r="B10" s="28" t="s">
        <v>33</v>
      </c>
      <c r="C10" s="36" t="str">
        <f>_xlfn.DISPIMG("ID_4EE480DC674844269EA7EA3EC3F99568",1)</f>
        <v>=DISPIMG("ID_4EE480DC674844269EA7EA3EC3F99568",1)</v>
      </c>
      <c r="D10" s="28" t="s">
        <v>34</v>
      </c>
      <c r="E10" s="30">
        <v>5</v>
      </c>
      <c r="F10" s="28" t="s">
        <v>19</v>
      </c>
      <c r="G10" s="31"/>
      <c r="H10" s="32"/>
      <c r="I10" s="33" t="s">
        <v>35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</row>
    <row r="11" s="3" customFormat="1" ht="60" customHeight="1" spans="1:192">
      <c r="A11" s="27">
        <v>9</v>
      </c>
      <c r="B11" s="28" t="s">
        <v>36</v>
      </c>
      <c r="C11" s="38" t="str">
        <f>_xlfn.DISPIMG("ID_8579AE6579EC4A0EAE26CAE5CEAE043C",1)</f>
        <v>=DISPIMG("ID_8579AE6579EC4A0EAE26CAE5CEAE043C",1)</v>
      </c>
      <c r="D11" s="28" t="s">
        <v>37</v>
      </c>
      <c r="E11" s="30">
        <v>238</v>
      </c>
      <c r="F11" s="28" t="s">
        <v>38</v>
      </c>
      <c r="G11" s="31"/>
      <c r="H11" s="32"/>
      <c r="I11" s="33" t="s">
        <v>39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</row>
    <row r="12" s="3" customFormat="1" ht="60" customHeight="1" spans="1:192">
      <c r="A12" s="27">
        <v>10</v>
      </c>
      <c r="B12" s="28" t="s">
        <v>40</v>
      </c>
      <c r="C12" s="38" t="str">
        <f>_xlfn.DISPIMG("ID_26E6D80B21644E1B90A1EC609450EB61",1)</f>
        <v>=DISPIMG("ID_26E6D80B21644E1B90A1EC609450EB61",1)</v>
      </c>
      <c r="D12" s="39" t="s">
        <v>41</v>
      </c>
      <c r="E12" s="30">
        <v>11</v>
      </c>
      <c r="F12" s="28" t="s">
        <v>38</v>
      </c>
      <c r="G12" s="31"/>
      <c r="H12" s="32"/>
      <c r="I12" s="33" t="s">
        <v>39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</row>
    <row r="13" s="3" customFormat="1" ht="60" customHeight="1" spans="1:192">
      <c r="A13" s="27">
        <v>11</v>
      </c>
      <c r="B13" s="28" t="s">
        <v>42</v>
      </c>
      <c r="C13" s="40" t="str">
        <f>_xlfn.DISPIMG("ID_ABD1F11AB18F4D8ABB1EC1A028C75422",1)</f>
        <v>=DISPIMG("ID_ABD1F11AB18F4D8ABB1EC1A028C75422",1)</v>
      </c>
      <c r="D13" s="30" t="s">
        <v>43</v>
      </c>
      <c r="E13" s="30">
        <v>4</v>
      </c>
      <c r="F13" s="28" t="s">
        <v>38</v>
      </c>
      <c r="G13" s="31"/>
      <c r="H13" s="32"/>
      <c r="I13" s="33" t="s">
        <v>44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</row>
    <row r="14" s="3" customFormat="1" ht="60" customHeight="1" spans="1:192">
      <c r="A14" s="27">
        <v>12</v>
      </c>
      <c r="B14" s="28" t="s">
        <v>45</v>
      </c>
      <c r="C14" s="41" t="str">
        <f>_xlfn.DISPIMG("ID_8579AE6579EC4A0EAE26CAE5CEAE043C",1)</f>
        <v>=DISPIMG("ID_8579AE6579EC4A0EAE26CAE5CEAE043C",1)</v>
      </c>
      <c r="D14" s="28" t="s">
        <v>37</v>
      </c>
      <c r="E14" s="30">
        <v>68</v>
      </c>
      <c r="F14" s="28" t="s">
        <v>38</v>
      </c>
      <c r="G14" s="31"/>
      <c r="H14" s="32"/>
      <c r="I14" s="33" t="s">
        <v>46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</row>
    <row r="15" s="2" customFormat="1" ht="60" customHeight="1" spans="1:192">
      <c r="A15" s="27">
        <v>13</v>
      </c>
      <c r="B15" s="28" t="s">
        <v>47</v>
      </c>
      <c r="C15" s="41" t="str">
        <f>_xlfn.DISPIMG("ID_26E6D80B21644E1B90A1EC609450EB61",1)</f>
        <v>=DISPIMG("ID_26E6D80B21644E1B90A1EC609450EB61",1)</v>
      </c>
      <c r="D15" s="27" t="s">
        <v>41</v>
      </c>
      <c r="E15" s="30">
        <v>3</v>
      </c>
      <c r="F15" s="28" t="s">
        <v>38</v>
      </c>
      <c r="G15" s="31"/>
      <c r="H15" s="32"/>
      <c r="I15" s="33" t="s">
        <v>48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</row>
    <row r="16" s="4" customFormat="1" ht="60" customHeight="1" spans="1:192">
      <c r="A16" s="27">
        <v>14</v>
      </c>
      <c r="B16" s="28" t="s">
        <v>49</v>
      </c>
      <c r="C16" s="42" t="str">
        <f>_xlfn.DISPIMG("ID_ABD1F11AB18F4D8ABB1EC1A028C75422",1)</f>
        <v>=DISPIMG("ID_ABD1F11AB18F4D8ABB1EC1A028C75422",1)</v>
      </c>
      <c r="D16" s="28" t="s">
        <v>43</v>
      </c>
      <c r="E16" s="30">
        <v>30</v>
      </c>
      <c r="F16" s="28" t="s">
        <v>38</v>
      </c>
      <c r="G16" s="31"/>
      <c r="H16" s="32"/>
      <c r="I16" s="33" t="s">
        <v>50</v>
      </c>
    </row>
    <row r="17" s="3" customFormat="1" ht="60" customHeight="1" spans="1:195">
      <c r="A17" s="27">
        <v>15</v>
      </c>
      <c r="B17" s="28" t="s">
        <v>51</v>
      </c>
      <c r="C17" s="28" t="str">
        <f>_xlfn.DISPIMG("ID_A35F02BECC104B478373E9CC3C3AB45F",1)</f>
        <v>=DISPIMG("ID_A35F02BECC104B478373E9CC3C3AB45F",1)</v>
      </c>
      <c r="D17" s="28" t="s">
        <v>52</v>
      </c>
      <c r="E17" s="30">
        <v>6</v>
      </c>
      <c r="F17" s="28" t="s">
        <v>53</v>
      </c>
      <c r="G17" s="31"/>
      <c r="H17" s="32"/>
      <c r="I17" s="33" t="s">
        <v>54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</row>
    <row r="18" s="5" customFormat="1" ht="60" customHeight="1" spans="1:195">
      <c r="A18" s="43">
        <v>16</v>
      </c>
      <c r="B18" s="44" t="s">
        <v>55</v>
      </c>
      <c r="C18" s="45" t="str">
        <f>_xlfn.DISPIMG("ID_E975504E7092454597160E1F7A86A080",1)</f>
        <v>=DISPIMG("ID_E975504E7092454597160E1F7A86A080",1)</v>
      </c>
      <c r="D18" s="44" t="s">
        <v>56</v>
      </c>
      <c r="E18" s="46">
        <v>3</v>
      </c>
      <c r="F18" s="44" t="s">
        <v>53</v>
      </c>
      <c r="G18" s="47"/>
      <c r="H18" s="48"/>
      <c r="I18" s="49" t="s">
        <v>57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</row>
    <row r="19" s="6" customFormat="1" ht="60" customHeight="1" spans="1:195">
      <c r="A19" s="43">
        <v>17</v>
      </c>
      <c r="B19" s="44" t="s">
        <v>58</v>
      </c>
      <c r="C19" s="51" t="str">
        <f>_xlfn.DISPIMG("ID_C1A139D2485449EDB536BF59814ADB44",1)</f>
        <v>=DISPIMG("ID_C1A139D2485449EDB536BF59814ADB44",1)</v>
      </c>
      <c r="D19" s="44" t="s">
        <v>59</v>
      </c>
      <c r="E19" s="46">
        <v>6</v>
      </c>
      <c r="F19" s="44" t="s">
        <v>19</v>
      </c>
      <c r="G19" s="47"/>
      <c r="H19" s="48"/>
      <c r="I19" s="49" t="s">
        <v>60</v>
      </c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</row>
    <row r="20" s="7" customFormat="1" ht="60" customHeight="1" spans="1:195">
      <c r="A20" s="27">
        <v>18</v>
      </c>
      <c r="B20" s="28" t="s">
        <v>61</v>
      </c>
      <c r="C20" s="28" t="str">
        <f>_xlfn.DISPIMG("ID_05753E4E4986435184665CED74C45225",1)</f>
        <v>=DISPIMG("ID_05753E4E4986435184665CED74C45225",1)</v>
      </c>
      <c r="D20" s="28" t="s">
        <v>62</v>
      </c>
      <c r="E20" s="30">
        <v>10</v>
      </c>
      <c r="F20" s="28" t="s">
        <v>12</v>
      </c>
      <c r="G20" s="31"/>
      <c r="H20" s="32"/>
      <c r="I20" s="53" t="s">
        <v>63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</row>
    <row r="21" s="7" customFormat="1" ht="60" customHeight="1" spans="1:195">
      <c r="A21" s="27">
        <v>19</v>
      </c>
      <c r="B21" s="27" t="s">
        <v>64</v>
      </c>
      <c r="C21" s="54" t="str">
        <f>_xlfn.DISPIMG("ID_1867F55369A241289084B3B44691DDAE",1)</f>
        <v>=DISPIMG("ID_1867F55369A241289084B3B44691DDAE",1)</v>
      </c>
      <c r="D21" s="55" t="s">
        <v>65</v>
      </c>
      <c r="E21" s="30">
        <v>10</v>
      </c>
      <c r="F21" s="27" t="s">
        <v>12</v>
      </c>
      <c r="G21" s="31"/>
      <c r="H21" s="32"/>
      <c r="I21" s="53" t="s">
        <v>66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</row>
    <row r="22" s="2" customFormat="1" ht="60" customHeight="1" spans="1:195">
      <c r="A22" s="27">
        <v>20</v>
      </c>
      <c r="B22" s="27" t="s">
        <v>67</v>
      </c>
      <c r="C22" s="33" t="str">
        <f>_xlfn.DISPIMG("ID_B03C3E8F77D14351A2C4C27FF231D246",1)</f>
        <v>=DISPIMG("ID_B03C3E8F77D14351A2C4C27FF231D246",1)</v>
      </c>
      <c r="D22" s="28" t="s">
        <v>68</v>
      </c>
      <c r="E22" s="30">
        <v>44</v>
      </c>
      <c r="F22" s="28" t="s">
        <v>38</v>
      </c>
      <c r="G22" s="31"/>
      <c r="H22" s="32"/>
      <c r="I22" s="33" t="s">
        <v>69</v>
      </c>
    </row>
    <row r="23" s="8" customFormat="1" ht="60" customHeight="1" spans="1:195">
      <c r="A23" s="27">
        <v>21</v>
      </c>
      <c r="B23" s="27" t="s">
        <v>70</v>
      </c>
      <c r="C23" s="33" t="str">
        <f>_xlfn.DISPIMG("ID_6C1E1B10FD2543F98B8B03DDAE392BC7",1)</f>
        <v>=DISPIMG("ID_6C1E1B10FD2543F98B8B03DDAE392BC7",1)</v>
      </c>
      <c r="D23" s="28" t="s">
        <v>62</v>
      </c>
      <c r="E23" s="30">
        <v>37</v>
      </c>
      <c r="F23" s="28" t="s">
        <v>38</v>
      </c>
      <c r="G23" s="31"/>
      <c r="H23" s="32"/>
      <c r="I23" s="33" t="s">
        <v>71</v>
      </c>
    </row>
    <row r="24" s="2" customFormat="1" ht="60" customHeight="1" spans="1:195">
      <c r="A24" s="27">
        <v>22</v>
      </c>
      <c r="B24" s="39" t="s">
        <v>72</v>
      </c>
      <c r="C24" s="56" t="str">
        <f>_xlfn.DISPIMG("ID_BDF2E408645540A6936D1E20CF8D9E47",1)</f>
        <v>=DISPIMG("ID_BDF2E408645540A6936D1E20CF8D9E47",1)</v>
      </c>
      <c r="D24" s="55" t="s">
        <v>73</v>
      </c>
      <c r="E24" s="30">
        <v>23</v>
      </c>
      <c r="F24" s="27" t="s">
        <v>12</v>
      </c>
      <c r="G24" s="31"/>
      <c r="H24" s="32"/>
      <c r="I24" s="53" t="s">
        <v>74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</row>
    <row r="25" s="9" customFormat="1" ht="60" customHeight="1" spans="1:195">
      <c r="A25" s="27">
        <v>23</v>
      </c>
      <c r="B25" s="28" t="s">
        <v>75</v>
      </c>
      <c r="C25" s="30" t="str">
        <f>_xlfn.DISPIMG("ID_D884EC8E3701403AB74701D163F0A358",1)</f>
        <v>=DISPIMG("ID_D884EC8E3701403AB74701D163F0A358",1)</v>
      </c>
      <c r="D25" s="30" t="s">
        <v>37</v>
      </c>
      <c r="E25" s="30">
        <v>27</v>
      </c>
      <c r="F25" s="28" t="s">
        <v>12</v>
      </c>
      <c r="G25" s="31"/>
      <c r="H25" s="32"/>
      <c r="I25" s="37" t="s">
        <v>76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</row>
    <row r="26" s="7" customFormat="1" ht="60" customHeight="1" spans="1:195">
      <c r="A26" s="27">
        <v>24</v>
      </c>
      <c r="B26" s="57" t="s">
        <v>77</v>
      </c>
      <c r="C26" s="58" t="str">
        <f>_xlfn.DISPIMG("ID_7F2089556A11490CA85A349D1E98B266",1)</f>
        <v>=DISPIMG("ID_7F2089556A11490CA85A349D1E98B266",1)</v>
      </c>
      <c r="D26" s="28" t="s">
        <v>78</v>
      </c>
      <c r="E26" s="30">
        <v>163</v>
      </c>
      <c r="F26" s="28" t="s">
        <v>19</v>
      </c>
      <c r="G26" s="31"/>
      <c r="H26" s="32"/>
      <c r="I26" s="53" t="s">
        <v>79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</row>
    <row r="27" s="7" customFormat="1" ht="60" customHeight="1" spans="1:195">
      <c r="A27" s="27">
        <v>25</v>
      </c>
      <c r="B27" s="30" t="s">
        <v>80</v>
      </c>
      <c r="C27" s="30" t="str">
        <f>_xlfn.DISPIMG("ID_B9E2FEE4238E4A02853922809F2A6504",1)</f>
        <v>=DISPIMG("ID_B9E2FEE4238E4A02853922809F2A6504",1)</v>
      </c>
      <c r="D27" s="59" t="s">
        <v>81</v>
      </c>
      <c r="E27" s="30">
        <v>17</v>
      </c>
      <c r="F27" s="28" t="s">
        <v>38</v>
      </c>
      <c r="G27" s="31"/>
      <c r="H27" s="32"/>
      <c r="I27" s="60" t="s">
        <v>82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</row>
    <row r="28" s="7" customFormat="1" ht="60" customHeight="1" spans="1:195">
      <c r="A28" s="27">
        <v>26</v>
      </c>
      <c r="B28" s="42" t="s">
        <v>83</v>
      </c>
      <c r="C28" s="61" t="str">
        <f>_xlfn.DISPIMG("ID_2480DC011933438290180DE87DEBA50A",1)</f>
        <v>=DISPIMG("ID_2480DC011933438290180DE87DEBA50A",1)</v>
      </c>
      <c r="D28" s="30" t="s">
        <v>59</v>
      </c>
      <c r="E28" s="30">
        <v>416</v>
      </c>
      <c r="F28" s="28" t="s">
        <v>19</v>
      </c>
      <c r="G28" s="31"/>
      <c r="H28" s="32"/>
      <c r="I28" s="60" t="s">
        <v>84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</row>
    <row r="29" s="10" customFormat="1" ht="60" customHeight="1" spans="1:195">
      <c r="A29" s="27">
        <v>27</v>
      </c>
      <c r="B29" s="42" t="s">
        <v>85</v>
      </c>
      <c r="C29" s="61" t="str">
        <f>_xlfn.DISPIMG("ID_2480DC011933438290180DE87DEBA50A",1)</f>
        <v>=DISPIMG("ID_2480DC011933438290180DE87DEBA50A",1)</v>
      </c>
      <c r="D29" s="30" t="s">
        <v>86</v>
      </c>
      <c r="E29" s="30">
        <v>39</v>
      </c>
      <c r="F29" s="28" t="s">
        <v>19</v>
      </c>
      <c r="G29" s="31"/>
      <c r="H29" s="32"/>
      <c r="I29" s="60" t="s">
        <v>87</v>
      </c>
    </row>
    <row r="30" s="7" customFormat="1" ht="60" customHeight="1" spans="1:195">
      <c r="A30" s="27">
        <v>28</v>
      </c>
      <c r="B30" s="42" t="s">
        <v>88</v>
      </c>
      <c r="C30" s="27" t="str">
        <f>_xlfn.DISPIMG("ID_0FD74A594B464BB9BA6FF40A97E5FF75",1)</f>
        <v>=DISPIMG("ID_0FD74A594B464BB9BA6FF40A97E5FF75",1)</v>
      </c>
      <c r="D30" s="53" t="s">
        <v>89</v>
      </c>
      <c r="E30" s="30">
        <v>25</v>
      </c>
      <c r="F30" s="28" t="s">
        <v>19</v>
      </c>
      <c r="G30" s="31"/>
      <c r="H30" s="32"/>
      <c r="I30" s="60" t="s">
        <v>90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</row>
    <row r="31" s="11" customFormat="1" ht="60" customHeight="1" spans="1:195">
      <c r="A31" s="27">
        <v>29</v>
      </c>
      <c r="B31" s="30" t="s">
        <v>91</v>
      </c>
      <c r="C31" s="62" t="str">
        <f>_xlfn.DISPIMG("ID_92CE4C5BD9804A17BED92BB0F5AD1E2F",1)</f>
        <v>=DISPIMG("ID_92CE4C5BD9804A17BED92BB0F5AD1E2F",1)</v>
      </c>
      <c r="D31" s="28" t="s">
        <v>92</v>
      </c>
      <c r="E31" s="30">
        <v>1393</v>
      </c>
      <c r="F31" s="28" t="s">
        <v>19</v>
      </c>
      <c r="G31" s="31"/>
      <c r="H31" s="32"/>
      <c r="I31" s="53" t="s">
        <v>93</v>
      </c>
    </row>
    <row r="32" s="7" customFormat="1" ht="60" customHeight="1" spans="1:195">
      <c r="A32" s="27">
        <v>30</v>
      </c>
      <c r="B32" s="27" t="s">
        <v>94</v>
      </c>
      <c r="C32" s="28" t="str">
        <f>_xlfn.DISPIMG("ID_BFBA878EE8A14F00B09097404E3DBA68",1)</f>
        <v>=DISPIMG("ID_BFBA878EE8A14F00B09097404E3DBA68",1)</v>
      </c>
      <c r="D32" s="28" t="s">
        <v>95</v>
      </c>
      <c r="E32" s="30">
        <v>193</v>
      </c>
      <c r="F32" s="28" t="s">
        <v>12</v>
      </c>
      <c r="G32" s="31"/>
      <c r="H32" s="32"/>
      <c r="I32" s="53" t="s">
        <v>96</v>
      </c>
      <c r="FW32" s="14"/>
      <c r="FX32" s="14"/>
      <c r="FY32" s="14"/>
    </row>
    <row r="33" s="7" customFormat="1" ht="60" customHeight="1" spans="1:189">
      <c r="A33" s="27">
        <v>31</v>
      </c>
      <c r="B33" s="27" t="s">
        <v>97</v>
      </c>
      <c r="C33" s="28" t="str">
        <f>_xlfn.DISPIMG("ID_1AE76367851B46689AC695F378183D48",1)</f>
        <v>=DISPIMG("ID_1AE76367851B46689AC695F378183D48",1)</v>
      </c>
      <c r="D33" s="28" t="s">
        <v>98</v>
      </c>
      <c r="E33" s="30">
        <v>30</v>
      </c>
      <c r="F33" s="28" t="s">
        <v>38</v>
      </c>
      <c r="G33" s="31"/>
      <c r="H33" s="32"/>
      <c r="I33" s="53" t="s">
        <v>99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</row>
    <row r="34" s="11" customFormat="1" ht="60" customHeight="1" spans="1:189">
      <c r="A34" s="27">
        <v>32</v>
      </c>
      <c r="B34" s="28" t="s">
        <v>100</v>
      </c>
      <c r="C34" s="28" t="str">
        <f>_xlfn.DISPIMG("ID_D2D76DE6468F433D9BAAC54AFB780DF9",1)</f>
        <v>=DISPIMG("ID_D2D76DE6468F433D9BAAC54AFB780DF9",1)</v>
      </c>
      <c r="D34" s="30" t="s">
        <v>101</v>
      </c>
      <c r="E34" s="30">
        <v>115</v>
      </c>
      <c r="F34" s="28" t="s">
        <v>19</v>
      </c>
      <c r="G34" s="31"/>
      <c r="H34" s="32"/>
      <c r="I34" s="53" t="s">
        <v>102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</row>
    <row r="35" s="11" customFormat="1" ht="60" customHeight="1" spans="1:189">
      <c r="A35" s="27">
        <v>33</v>
      </c>
      <c r="B35" s="27" t="s">
        <v>103</v>
      </c>
      <c r="C35" s="29" t="str">
        <f>_xlfn.DISPIMG("ID_BD0C8B371FC84A9FB2CF7FC0171002F0",1)</f>
        <v>=DISPIMG("ID_BD0C8B371FC84A9FB2CF7FC0171002F0",1)</v>
      </c>
      <c r="D35" s="28" t="s">
        <v>104</v>
      </c>
      <c r="E35" s="30">
        <v>125</v>
      </c>
      <c r="F35" s="28" t="s">
        <v>19</v>
      </c>
      <c r="G35" s="31"/>
      <c r="H35" s="32"/>
      <c r="I35" s="53" t="s">
        <v>105</v>
      </c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</row>
    <row r="36" s="7" customFormat="1" ht="60" customHeight="1" spans="1:189">
      <c r="A36" s="27">
        <v>34</v>
      </c>
      <c r="B36" s="28" t="s">
        <v>106</v>
      </c>
      <c r="C36" s="23" t="str">
        <f>_xlfn.DISPIMG("ID_E074CC0C04F04DA39EC12FA2A8338DF5",1)</f>
        <v>=DISPIMG("ID_E074CC0C04F04DA39EC12FA2A8338DF5",1)</v>
      </c>
      <c r="D36" s="53" t="s">
        <v>107</v>
      </c>
      <c r="E36" s="30">
        <v>30</v>
      </c>
      <c r="F36" s="28" t="s">
        <v>19</v>
      </c>
      <c r="G36" s="31"/>
      <c r="H36" s="32"/>
      <c r="I36" s="63" t="s">
        <v>108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</row>
    <row r="37" s="7" customFormat="1" ht="60" customHeight="1" spans="1:189">
      <c r="A37" s="27">
        <v>35</v>
      </c>
      <c r="B37" s="27" t="s">
        <v>109</v>
      </c>
      <c r="C37" s="28" t="str">
        <f>_xlfn.DISPIMG("ID_00DCBB84A0724231AA8EB8D7C2FC0255",1)</f>
        <v>=DISPIMG("ID_00DCBB84A0724231AA8EB8D7C2FC0255",1)</v>
      </c>
      <c r="D37" s="64" t="s">
        <v>98</v>
      </c>
      <c r="E37" s="30">
        <v>41</v>
      </c>
      <c r="F37" s="28" t="s">
        <v>12</v>
      </c>
      <c r="G37" s="31"/>
      <c r="H37" s="32"/>
      <c r="I37" s="53" t="s">
        <v>110</v>
      </c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</row>
    <row r="38" s="7" customFormat="1" ht="60" customHeight="1" spans="1:189">
      <c r="A38" s="27">
        <v>36</v>
      </c>
      <c r="B38" s="39" t="s">
        <v>111</v>
      </c>
      <c r="C38" s="28" t="str">
        <f>_xlfn.DISPIMG("ID_105FD1B9BE614B24AB9C3007616C1EC0",1)</f>
        <v>=DISPIMG("ID_105FD1B9BE614B24AB9C3007616C1EC0",1)</v>
      </c>
      <c r="D38" s="30" t="s">
        <v>112</v>
      </c>
      <c r="E38" s="30">
        <v>19</v>
      </c>
      <c r="F38" s="28" t="s">
        <v>12</v>
      </c>
      <c r="G38" s="31"/>
      <c r="H38" s="32"/>
      <c r="I38" s="53" t="s">
        <v>113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</row>
    <row r="39" s="5" customFormat="1" ht="60" customHeight="1" spans="1:189">
      <c r="A39" s="43">
        <v>37</v>
      </c>
      <c r="B39" s="46" t="s">
        <v>114</v>
      </c>
      <c r="C39" s="65" t="str">
        <f>_xlfn.DISPIMG("ID_537ED8A230424A6A8A79E634ACA39EF6",1)</f>
        <v>=DISPIMG("ID_537ED8A230424A6A8A79E634ACA39EF6",1)</v>
      </c>
      <c r="D39" s="66" t="s">
        <v>115</v>
      </c>
      <c r="E39" s="46">
        <v>8</v>
      </c>
      <c r="F39" s="44" t="s">
        <v>19</v>
      </c>
      <c r="G39" s="47"/>
      <c r="H39" s="48"/>
      <c r="I39" s="49" t="s">
        <v>116</v>
      </c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50"/>
      <c r="EX39" s="50"/>
      <c r="EY39" s="50"/>
      <c r="EZ39" s="50"/>
      <c r="FA39" s="50"/>
      <c r="FB39" s="50"/>
      <c r="FC39" s="50"/>
      <c r="FD39" s="50"/>
      <c r="FE39" s="50"/>
      <c r="FF39" s="50"/>
      <c r="FG39" s="50"/>
      <c r="FH39" s="50"/>
      <c r="FI39" s="50"/>
      <c r="FJ39" s="50"/>
      <c r="FK39" s="50"/>
      <c r="FL39" s="50"/>
      <c r="FM39" s="50"/>
      <c r="FN39" s="50"/>
      <c r="FO39" s="50"/>
      <c r="FP39" s="50"/>
      <c r="FQ39" s="50"/>
      <c r="FR39" s="50"/>
      <c r="FS39" s="50"/>
      <c r="FT39" s="50"/>
      <c r="FU39" s="50"/>
      <c r="FV39" s="50"/>
      <c r="FW39" s="50"/>
      <c r="FX39" s="50"/>
      <c r="FY39" s="50"/>
      <c r="FZ39" s="50"/>
      <c r="GA39" s="50"/>
      <c r="GB39" s="50"/>
    </row>
    <row r="40" s="5" customFormat="1" ht="60" customHeight="1" spans="1:189">
      <c r="A40" s="43">
        <v>38</v>
      </c>
      <c r="B40" s="46" t="s">
        <v>117</v>
      </c>
      <c r="C40" s="67" t="str">
        <f>_xlfn.DISPIMG("ID_401B7B80B905461FBC102C7E45997D1B",1)</f>
        <v>=DISPIMG("ID_401B7B80B905461FBC102C7E45997D1B",1)</v>
      </c>
      <c r="D40" s="66" t="s">
        <v>118</v>
      </c>
      <c r="E40" s="46">
        <v>6</v>
      </c>
      <c r="F40" s="44" t="s">
        <v>19</v>
      </c>
      <c r="G40" s="47"/>
      <c r="H40" s="48"/>
      <c r="I40" s="68" t="s">
        <v>116</v>
      </c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50"/>
      <c r="EX40" s="50"/>
      <c r="EY40" s="50"/>
      <c r="EZ40" s="50"/>
      <c r="FA40" s="50"/>
      <c r="FB40" s="50"/>
      <c r="FC40" s="50"/>
      <c r="FD40" s="50"/>
      <c r="FE40" s="50"/>
      <c r="FF40" s="50"/>
      <c r="FG40" s="50"/>
      <c r="FH40" s="50"/>
      <c r="FI40" s="50"/>
      <c r="FJ40" s="50"/>
      <c r="FK40" s="50"/>
      <c r="FL40" s="50"/>
      <c r="FM40" s="50"/>
      <c r="FN40" s="50"/>
      <c r="FO40" s="50"/>
      <c r="FP40" s="50"/>
      <c r="FQ40" s="50"/>
      <c r="FR40" s="50"/>
      <c r="FS40" s="50"/>
      <c r="FT40" s="50"/>
      <c r="FU40" s="50"/>
      <c r="FV40" s="50"/>
      <c r="FW40" s="50"/>
      <c r="FX40" s="50"/>
      <c r="FY40" s="50"/>
      <c r="FZ40" s="50"/>
      <c r="GA40" s="50"/>
      <c r="GB40" s="50"/>
    </row>
    <row r="41" s="7" customFormat="1" ht="60" customHeight="1" spans="1:189">
      <c r="A41" s="27">
        <v>39</v>
      </c>
      <c r="B41" s="30" t="s">
        <v>119</v>
      </c>
      <c r="C41" s="69" t="str">
        <f>_xlfn.DISPIMG("ID_714EC086A17D4881BAA80C0D7C8D8054",1)</f>
        <v>=DISPIMG("ID_714EC086A17D4881BAA80C0D7C8D8054",1)</v>
      </c>
      <c r="D41" s="70" t="s">
        <v>120</v>
      </c>
      <c r="E41" s="30">
        <v>9</v>
      </c>
      <c r="F41" s="28" t="s">
        <v>19</v>
      </c>
      <c r="G41" s="31"/>
      <c r="H41" s="32"/>
      <c r="I41" s="60" t="s">
        <v>121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</row>
    <row r="42" s="7" customFormat="1" ht="60" customHeight="1" spans="1:189">
      <c r="A42" s="27">
        <v>40</v>
      </c>
      <c r="B42" s="39" t="s">
        <v>122</v>
      </c>
      <c r="C42" s="28" t="str">
        <f>_xlfn.DISPIMG("ID_7AAA6B8FE66249B0A38F7FBADFE3BE78",1)</f>
        <v>=DISPIMG("ID_7AAA6B8FE66249B0A38F7FBADFE3BE78",1)</v>
      </c>
      <c r="D42" s="28" t="s">
        <v>123</v>
      </c>
      <c r="E42" s="30">
        <v>9</v>
      </c>
      <c r="F42" s="28" t="s">
        <v>19</v>
      </c>
      <c r="G42" s="31"/>
      <c r="H42" s="32"/>
      <c r="I42" s="60" t="s">
        <v>124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</row>
    <row r="43" s="7" customFormat="1" ht="60" customHeight="1" spans="1:189">
      <c r="A43" s="27">
        <v>41</v>
      </c>
      <c r="B43" s="39" t="s">
        <v>125</v>
      </c>
      <c r="C43" s="28" t="str">
        <f>_xlfn.DISPIMG("ID_95338A60E1C9405C96A5A9F6FBC708EC",1)</f>
        <v>=DISPIMG("ID_95338A60E1C9405C96A5A9F6FBC708EC",1)</v>
      </c>
      <c r="D43" s="30" t="s">
        <v>126</v>
      </c>
      <c r="E43" s="30">
        <v>9</v>
      </c>
      <c r="F43" s="28" t="s">
        <v>19</v>
      </c>
      <c r="G43" s="31"/>
      <c r="H43" s="32"/>
      <c r="I43" s="60" t="s">
        <v>127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</row>
    <row r="44" s="12" customFormat="1" ht="60" customHeight="1" spans="1:189">
      <c r="A44" s="43">
        <v>42</v>
      </c>
      <c r="B44" s="43" t="s">
        <v>128</v>
      </c>
      <c r="C44" s="45" t="str">
        <f t="shared" ref="C44:C46" si="0">_xlfn.DISPIMG("ID_593B8429C6CC4A0CA36E2B3588B76082",1)</f>
        <v>=DISPIMG("ID_593B8429C6CC4A0CA36E2B3588B76082",1)</v>
      </c>
      <c r="D44" s="44" t="s">
        <v>129</v>
      </c>
      <c r="E44" s="46">
        <v>13</v>
      </c>
      <c r="F44" s="44" t="s">
        <v>19</v>
      </c>
      <c r="G44" s="47"/>
      <c r="H44" s="48"/>
      <c r="I44" s="68" t="s">
        <v>130</v>
      </c>
    </row>
    <row r="45" s="10" customFormat="1" ht="60" customHeight="1" spans="1:189">
      <c r="A45" s="27">
        <v>43</v>
      </c>
      <c r="B45" s="27" t="s">
        <v>131</v>
      </c>
      <c r="C45" s="62" t="str">
        <f t="shared" si="0"/>
        <v>=DISPIMG("ID_593B8429C6CC4A0CA36E2B3588B76082",1)</v>
      </c>
      <c r="D45" s="28" t="s">
        <v>132</v>
      </c>
      <c r="E45" s="30">
        <v>9</v>
      </c>
      <c r="F45" s="28" t="s">
        <v>19</v>
      </c>
      <c r="G45" s="31"/>
      <c r="H45" s="32"/>
      <c r="I45" s="60" t="s">
        <v>133</v>
      </c>
    </row>
    <row r="46" s="7" customFormat="1" ht="60" customHeight="1" spans="1:189">
      <c r="A46" s="27">
        <v>44</v>
      </c>
      <c r="B46" s="27" t="s">
        <v>134</v>
      </c>
      <c r="C46" s="62" t="str">
        <f t="shared" si="0"/>
        <v>=DISPIMG("ID_593B8429C6CC4A0CA36E2B3588B76082",1)</v>
      </c>
      <c r="D46" s="28" t="s">
        <v>135</v>
      </c>
      <c r="E46" s="30">
        <v>5</v>
      </c>
      <c r="F46" s="28" t="s">
        <v>19</v>
      </c>
      <c r="G46" s="31"/>
      <c r="H46" s="32"/>
      <c r="I46" s="60" t="s">
        <v>133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</row>
    <row r="47" s="7" customFormat="1" ht="60" customHeight="1" spans="1:189">
      <c r="A47" s="27">
        <v>45</v>
      </c>
      <c r="B47" s="28" t="s">
        <v>136</v>
      </c>
      <c r="C47" s="28" t="str">
        <f>_xlfn.DISPIMG("ID_3DE8621C65F54363BC578CEF367636F5",1)</f>
        <v>=DISPIMG("ID_3DE8621C65F54363BC578CEF367636F5",1)</v>
      </c>
      <c r="D47" s="28" t="s">
        <v>137</v>
      </c>
      <c r="E47" s="30">
        <v>9</v>
      </c>
      <c r="F47" s="28" t="s">
        <v>19</v>
      </c>
      <c r="G47" s="31"/>
      <c r="H47" s="32"/>
      <c r="I47" s="71" t="s">
        <v>138</v>
      </c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</row>
    <row r="48" s="8" customFormat="1" ht="60" customHeight="1" spans="1:189">
      <c r="A48" s="27">
        <v>46</v>
      </c>
      <c r="B48" s="28" t="s">
        <v>139</v>
      </c>
      <c r="C48" s="28" t="str">
        <f>_xlfn.DISPIMG("ID_BDF043EBCA5F46BBB2FA3A8F0376432F",1)</f>
        <v>=DISPIMG("ID_BDF043EBCA5F46BBB2FA3A8F0376432F",1)</v>
      </c>
      <c r="D48" s="28" t="s">
        <v>140</v>
      </c>
      <c r="E48" s="30">
        <v>11</v>
      </c>
      <c r="F48" s="28" t="s">
        <v>19</v>
      </c>
      <c r="G48" s="31"/>
      <c r="H48" s="32"/>
      <c r="I48" s="53" t="s">
        <v>141</v>
      </c>
    </row>
    <row r="49" s="8" customFormat="1" ht="60" customHeight="1" spans="1:194">
      <c r="A49" s="27">
        <v>47</v>
      </c>
      <c r="B49" s="28" t="s">
        <v>142</v>
      </c>
      <c r="C49" s="23" t="str">
        <f>_xlfn.DISPIMG("ID_537ED8A230424A6A8A79E634ACA39EF6",1)</f>
        <v>=DISPIMG("ID_537ED8A230424A6A8A79E634ACA39EF6",1)</v>
      </c>
      <c r="D49" s="70" t="s">
        <v>115</v>
      </c>
      <c r="E49" s="30">
        <v>8</v>
      </c>
      <c r="F49" s="28" t="s">
        <v>19</v>
      </c>
      <c r="G49" s="31"/>
      <c r="H49" s="32"/>
      <c r="I49" s="53" t="s">
        <v>116</v>
      </c>
    </row>
    <row r="50" s="7" customFormat="1" ht="60" customHeight="1" spans="1:194">
      <c r="A50" s="27">
        <v>48</v>
      </c>
      <c r="B50" s="28" t="s">
        <v>143</v>
      </c>
      <c r="C50" s="72" t="str">
        <f>_xlfn.DISPIMG("ID_2E0480BB3B2B43AC97A216F97A65C95A",1)</f>
        <v>=DISPIMG("ID_2E0480BB3B2B43AC97A216F97A65C95A",1)</v>
      </c>
      <c r="D50" s="35" t="s">
        <v>144</v>
      </c>
      <c r="E50" s="30">
        <v>579</v>
      </c>
      <c r="F50" s="28" t="s">
        <v>19</v>
      </c>
      <c r="G50" s="31"/>
      <c r="H50" s="32"/>
      <c r="I50" s="53" t="s">
        <v>145</v>
      </c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</row>
    <row r="51" s="5" customFormat="1" ht="60" customHeight="1" spans="1:194">
      <c r="A51" s="43">
        <v>49</v>
      </c>
      <c r="B51" s="44" t="s">
        <v>146</v>
      </c>
      <c r="C51" s="44" t="str">
        <f>_xlfn.DISPIMG("ID_21490A433BF547208E48F2C10FBC1945",1)</f>
        <v>=DISPIMG("ID_21490A433BF547208E48F2C10FBC1945",1)</v>
      </c>
      <c r="D51" s="44" t="s">
        <v>147</v>
      </c>
      <c r="E51" s="46">
        <v>18.45</v>
      </c>
      <c r="F51" s="44" t="s">
        <v>53</v>
      </c>
      <c r="G51" s="47"/>
      <c r="H51" s="48"/>
      <c r="I51" s="49" t="s">
        <v>148</v>
      </c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50"/>
      <c r="FH51" s="50"/>
      <c r="FI51" s="50"/>
      <c r="FJ51" s="50"/>
      <c r="FK51" s="50"/>
      <c r="FL51" s="50"/>
      <c r="FM51" s="50"/>
      <c r="FN51" s="50"/>
      <c r="FO51" s="50"/>
      <c r="FP51" s="50"/>
      <c r="FQ51" s="50"/>
      <c r="FR51" s="50"/>
      <c r="FS51" s="50"/>
      <c r="FT51" s="50"/>
      <c r="FU51" s="50"/>
      <c r="FV51" s="50"/>
      <c r="FW51" s="50"/>
      <c r="FX51" s="50"/>
      <c r="FY51" s="50"/>
      <c r="FZ51" s="50"/>
      <c r="GA51" s="50"/>
      <c r="GB51" s="50"/>
      <c r="GC51" s="50"/>
      <c r="GD51" s="50"/>
      <c r="GE51" s="50"/>
      <c r="GF51" s="50"/>
      <c r="GG51" s="50"/>
      <c r="GH51" s="50"/>
      <c r="GI51" s="50"/>
      <c r="GJ51" s="50"/>
      <c r="GK51" s="50"/>
      <c r="GL51" s="50"/>
    </row>
    <row r="52" s="7" customFormat="1" ht="60" customHeight="1" spans="1:194">
      <c r="A52" s="27">
        <v>50</v>
      </c>
      <c r="B52" s="28" t="s">
        <v>149</v>
      </c>
      <c r="C52" s="28" t="str">
        <f>_xlfn.DISPIMG("ID_21490A433BF547208E48F2C10FBC1945",1)</f>
        <v>=DISPIMG("ID_21490A433BF547208E48F2C10FBC1945",1)</v>
      </c>
      <c r="D52" s="28" t="s">
        <v>86</v>
      </c>
      <c r="E52" s="30">
        <v>117</v>
      </c>
      <c r="F52" s="28" t="s">
        <v>12</v>
      </c>
      <c r="G52" s="31"/>
      <c r="H52" s="32"/>
      <c r="I52" s="53" t="s">
        <v>148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</row>
    <row r="53" s="7" customFormat="1" ht="60" customHeight="1" spans="1:194">
      <c r="A53" s="27">
        <v>51</v>
      </c>
      <c r="B53" s="28" t="s">
        <v>150</v>
      </c>
      <c r="C53" s="30" t="str">
        <f>_xlfn.DISPIMG("ID_C6FD5B93C9C64C948F685828874667A4",1)</f>
        <v>=DISPIMG("ID_C6FD5B93C9C64C948F685828874667A4",1)</v>
      </c>
      <c r="D53" s="30" t="s">
        <v>59</v>
      </c>
      <c r="E53" s="30">
        <v>26</v>
      </c>
      <c r="F53" s="28" t="s">
        <v>19</v>
      </c>
      <c r="G53" s="31"/>
      <c r="H53" s="32"/>
      <c r="I53" s="60" t="s">
        <v>151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</row>
    <row r="54" s="7" customFormat="1" ht="60" customHeight="1" spans="1:194">
      <c r="A54" s="27">
        <v>52</v>
      </c>
      <c r="B54" s="28" t="s">
        <v>152</v>
      </c>
      <c r="C54" s="30" t="str">
        <f>_xlfn.DISPIMG("ID_C6FD5B93C9C64C948F685828874667A4",1)</f>
        <v>=DISPIMG("ID_C6FD5B93C9C64C948F685828874667A4",1)</v>
      </c>
      <c r="D54" s="30" t="s">
        <v>153</v>
      </c>
      <c r="E54" s="30">
        <v>20</v>
      </c>
      <c r="F54" s="28" t="s">
        <v>19</v>
      </c>
      <c r="G54" s="31"/>
      <c r="H54" s="32"/>
      <c r="I54" s="60" t="s">
        <v>154</v>
      </c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</row>
    <row r="55" s="7" customFormat="1" ht="60" customHeight="1" spans="1:194">
      <c r="A55" s="27">
        <v>53</v>
      </c>
      <c r="B55" s="28" t="s">
        <v>155</v>
      </c>
      <c r="C55" s="30" t="str">
        <f>_xlfn.DISPIMG("ID_B9C2BAAE60564D6BB705E2E9F8A62EDA",1)</f>
        <v>=DISPIMG("ID_B9C2BAAE60564D6BB705E2E9F8A62EDA",1)</v>
      </c>
      <c r="D55" s="30" t="s">
        <v>156</v>
      </c>
      <c r="E55" s="30">
        <v>9</v>
      </c>
      <c r="F55" s="28" t="s">
        <v>19</v>
      </c>
      <c r="G55" s="31"/>
      <c r="H55" s="32"/>
      <c r="I55" s="60" t="s">
        <v>157</v>
      </c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</row>
    <row r="56" s="7" customFormat="1" ht="60" customHeight="1" spans="1:194">
      <c r="A56" s="27">
        <v>54</v>
      </c>
      <c r="B56" s="28" t="s">
        <v>158</v>
      </c>
      <c r="C56" s="30" t="str">
        <f>_xlfn.DISPIMG("ID_56C49B10F8754CC9BAAC0A77A9AE1D44",1)</f>
        <v>=DISPIMG("ID_56C49B10F8754CC9BAAC0A77A9AE1D44",1)</v>
      </c>
      <c r="D56" s="30" t="s">
        <v>86</v>
      </c>
      <c r="E56" s="30">
        <v>105</v>
      </c>
      <c r="F56" s="28" t="s">
        <v>19</v>
      </c>
      <c r="G56" s="31"/>
      <c r="H56" s="32"/>
      <c r="I56" s="60" t="s">
        <v>159</v>
      </c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</row>
    <row r="57" s="10" customFormat="1" ht="60" customHeight="1" spans="1:194">
      <c r="A57" s="27">
        <v>55</v>
      </c>
      <c r="B57" s="28" t="s">
        <v>160</v>
      </c>
      <c r="C57" s="30" t="str">
        <f>_xlfn.DISPIMG("ID_A457F9116C8F4A85A98A5465D21AFD8B",1)</f>
        <v>=DISPIMG("ID_A457F9116C8F4A85A98A5465D21AFD8B",1)</v>
      </c>
      <c r="D57" s="30" t="s">
        <v>161</v>
      </c>
      <c r="E57" s="30">
        <v>8</v>
      </c>
      <c r="F57" s="28" t="s">
        <v>19</v>
      </c>
      <c r="G57" s="31"/>
      <c r="H57" s="32"/>
      <c r="I57" s="60" t="s">
        <v>159</v>
      </c>
    </row>
    <row r="58" s="10" customFormat="1" ht="60" customHeight="1" spans="1:194">
      <c r="A58" s="27">
        <v>56</v>
      </c>
      <c r="B58" s="28" t="s">
        <v>162</v>
      </c>
      <c r="C58" s="28" t="str">
        <f>_xlfn.DISPIMG("ID_9D757BC827EE41FAACC6B205DEFD5DA9",1)</f>
        <v>=DISPIMG("ID_9D757BC827EE41FAACC6B205DEFD5DA9",1)</v>
      </c>
      <c r="D58" s="30" t="s">
        <v>126</v>
      </c>
      <c r="E58" s="30">
        <v>534</v>
      </c>
      <c r="F58" s="28" t="s">
        <v>19</v>
      </c>
      <c r="G58" s="31"/>
      <c r="H58" s="32"/>
      <c r="I58" s="60" t="s">
        <v>163</v>
      </c>
    </row>
    <row r="59" s="10" customFormat="1" ht="60" customHeight="1" spans="1:194">
      <c r="A59" s="27">
        <v>57</v>
      </c>
      <c r="B59" s="28" t="s">
        <v>164</v>
      </c>
      <c r="C59" s="73" t="str">
        <f>_xlfn.DISPIMG("ID_D93189987C184A168C23EA66959230D0",1)</f>
        <v>=DISPIMG("ID_D93189987C184A168C23EA66959230D0",1)</v>
      </c>
      <c r="D59" s="30" t="s">
        <v>126</v>
      </c>
      <c r="E59" s="30">
        <v>39</v>
      </c>
      <c r="F59" s="28" t="s">
        <v>19</v>
      </c>
      <c r="G59" s="31"/>
      <c r="H59" s="32"/>
      <c r="I59" s="53" t="s">
        <v>165</v>
      </c>
    </row>
    <row r="60" s="10" customFormat="1" ht="60" customHeight="1" spans="1:194">
      <c r="A60" s="27">
        <v>58</v>
      </c>
      <c r="B60" s="28" t="s">
        <v>166</v>
      </c>
      <c r="C60" s="28" t="str">
        <f>_xlfn.DISPIMG("ID_CE3BA67A674E42B599CCACA233FFD3AA",1)</f>
        <v>=DISPIMG("ID_CE3BA67A674E42B599CCACA233FFD3AA",1)</v>
      </c>
      <c r="D60" s="28" t="s">
        <v>167</v>
      </c>
      <c r="E60" s="30">
        <v>157</v>
      </c>
      <c r="F60" s="28" t="s">
        <v>19</v>
      </c>
      <c r="G60" s="31"/>
      <c r="H60" s="32"/>
      <c r="I60" s="53" t="s">
        <v>168</v>
      </c>
    </row>
    <row r="61" s="10" customFormat="1" ht="60" customHeight="1" spans="1:194">
      <c r="A61" s="27">
        <v>59</v>
      </c>
      <c r="B61" s="28" t="s">
        <v>169</v>
      </c>
      <c r="C61" s="28" t="str">
        <f>_xlfn.DISPIMG("ID_EBB3BE252AE64433ADCD08FC9295C7F4",1)</f>
        <v>=DISPIMG("ID_EBB3BE252AE64433ADCD08FC9295C7F4",1)</v>
      </c>
      <c r="D61" s="27" t="s">
        <v>170</v>
      </c>
      <c r="E61" s="30">
        <v>1</v>
      </c>
      <c r="F61" s="28" t="s">
        <v>19</v>
      </c>
      <c r="G61" s="31"/>
      <c r="H61" s="32"/>
      <c r="I61" s="33" t="s">
        <v>171</v>
      </c>
    </row>
    <row r="62" s="10" customFormat="1" ht="60" customHeight="1" spans="1:194">
      <c r="A62" s="27">
        <v>60</v>
      </c>
      <c r="B62" s="28" t="s">
        <v>172</v>
      </c>
      <c r="C62" s="28" t="str">
        <f>_xlfn.DISPIMG("ID_05254AC2705C4BF989E433CB52840939",1)</f>
        <v>=DISPIMG("ID_05254AC2705C4BF989E433CB52840939",1)</v>
      </c>
      <c r="D62" s="30" t="s">
        <v>173</v>
      </c>
      <c r="E62" s="30">
        <v>3</v>
      </c>
      <c r="F62" s="28" t="s">
        <v>19</v>
      </c>
      <c r="G62" s="31"/>
      <c r="H62" s="32"/>
      <c r="I62" s="53" t="s">
        <v>174</v>
      </c>
    </row>
    <row r="63" s="10" customFormat="1" ht="60" customHeight="1" spans="1:194">
      <c r="A63" s="27">
        <v>61</v>
      </c>
      <c r="B63" s="28" t="s">
        <v>175</v>
      </c>
      <c r="C63" s="28" t="str">
        <f>_xlfn.DISPIMG("ID_F00CD10336454321AFF828E30CB78727",1)</f>
        <v>=DISPIMG("ID_F00CD10336454321AFF828E30CB78727",1)</v>
      </c>
      <c r="D63" s="39" t="s">
        <v>176</v>
      </c>
      <c r="E63" s="30">
        <v>2</v>
      </c>
      <c r="F63" s="28" t="s">
        <v>19</v>
      </c>
      <c r="G63" s="31"/>
      <c r="H63" s="32"/>
      <c r="I63" s="53" t="s">
        <v>177</v>
      </c>
    </row>
    <row r="64" s="10" customFormat="1" ht="60" customHeight="1" spans="1:194">
      <c r="A64" s="27">
        <v>62</v>
      </c>
      <c r="B64" s="28" t="s">
        <v>178</v>
      </c>
      <c r="C64" s="28" t="str">
        <f>_xlfn.DISPIMG("ID_F00CD10336454321AFF828E30CB78727",1)</f>
        <v>=DISPIMG("ID_F00CD10336454321AFF828E30CB78727",1)</v>
      </c>
      <c r="D64" s="39" t="s">
        <v>179</v>
      </c>
      <c r="E64" s="30">
        <v>1</v>
      </c>
      <c r="F64" s="28" t="s">
        <v>19</v>
      </c>
      <c r="G64" s="31"/>
      <c r="H64" s="32"/>
      <c r="I64" s="53" t="s">
        <v>180</v>
      </c>
    </row>
    <row r="65" ht="60" customHeight="1" spans="1:194">
      <c r="A65" s="27">
        <v>63</v>
      </c>
      <c r="B65" s="28" t="s">
        <v>181</v>
      </c>
      <c r="C65" s="28" t="str">
        <f>_xlfn.DISPIMG("ID_EF4FEA37827B4E2F9208F3C851522C6F",1)</f>
        <v>=DISPIMG("ID_EF4FEA37827B4E2F9208F3C851522C6F",1)</v>
      </c>
      <c r="D65" s="39" t="s">
        <v>182</v>
      </c>
      <c r="E65" s="30">
        <v>2</v>
      </c>
      <c r="F65" s="28" t="s">
        <v>19</v>
      </c>
      <c r="G65" s="31"/>
      <c r="H65" s="32"/>
      <c r="I65" s="53" t="s">
        <v>183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4"/>
      <c r="FH65" s="14"/>
      <c r="FI65" s="14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  <c r="GB65" s="14"/>
      <c r="GC65" s="14"/>
      <c r="GD65" s="14"/>
      <c r="GE65" s="14"/>
      <c r="GF65" s="14"/>
      <c r="GG65" s="14"/>
      <c r="GH65" s="14"/>
      <c r="GI65" s="14"/>
      <c r="GJ65" s="14"/>
      <c r="GK65" s="14"/>
      <c r="GL65" s="14"/>
    </row>
    <row r="66" s="13" customFormat="1" ht="60" customHeight="1" spans="1:194">
      <c r="A66" s="27">
        <v>64</v>
      </c>
      <c r="B66" s="28" t="s">
        <v>184</v>
      </c>
      <c r="C66" s="28" t="str">
        <f>_xlfn.DISPIMG("ID_91CAB104DDC4476D84101DCB71788C02",1)</f>
        <v>=DISPIMG("ID_91CAB104DDC4476D84101DCB71788C02",1)</v>
      </c>
      <c r="D66" s="28" t="s">
        <v>185</v>
      </c>
      <c r="E66" s="30">
        <v>14</v>
      </c>
      <c r="F66" s="28" t="s">
        <v>19</v>
      </c>
      <c r="G66" s="31"/>
      <c r="H66" s="32"/>
      <c r="I66" s="53" t="s">
        <v>186</v>
      </c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14"/>
      <c r="FB66" s="14"/>
      <c r="FC66" s="14"/>
      <c r="FD66" s="14"/>
      <c r="FE66" s="14"/>
      <c r="FF66" s="14"/>
      <c r="FG66" s="14"/>
      <c r="FH66" s="14"/>
      <c r="FI66" s="14"/>
      <c r="FJ66" s="14"/>
      <c r="FK66" s="14"/>
      <c r="FL66" s="14"/>
      <c r="FM66" s="14"/>
      <c r="FN66" s="14"/>
      <c r="FO66" s="14"/>
      <c r="FP66" s="14"/>
      <c r="FQ66" s="14"/>
      <c r="FR66" s="14"/>
      <c r="FS66" s="14"/>
      <c r="FT66" s="14"/>
      <c r="FU66" s="14"/>
      <c r="FV66" s="14"/>
      <c r="FW66" s="14"/>
      <c r="FX66" s="14"/>
      <c r="FY66" s="14"/>
      <c r="FZ66" s="14"/>
      <c r="GA66" s="14"/>
      <c r="GB66" s="14"/>
      <c r="GC66" s="14"/>
      <c r="GD66" s="14"/>
      <c r="GE66" s="14"/>
      <c r="GF66" s="14"/>
      <c r="GG66" s="14"/>
      <c r="GH66" s="14"/>
      <c r="GI66" s="14"/>
      <c r="GJ66" s="14"/>
      <c r="GK66" s="14"/>
      <c r="GL66" s="14"/>
    </row>
    <row r="67" s="14" customFormat="1" ht="60" customHeight="1" spans="1:194">
      <c r="A67" s="27">
        <v>65</v>
      </c>
      <c r="B67" s="28" t="s">
        <v>187</v>
      </c>
      <c r="C67" s="28" t="str">
        <f>_xlfn.DISPIMG("ID_2585C614423A4A439882D339D0A85107",1)</f>
        <v>=DISPIMG("ID_2585C614423A4A439882D339D0A85107",1)</v>
      </c>
      <c r="D67" s="39" t="s">
        <v>188</v>
      </c>
      <c r="E67" s="30">
        <v>3</v>
      </c>
      <c r="F67" s="28" t="s">
        <v>19</v>
      </c>
      <c r="G67" s="31"/>
      <c r="H67" s="32"/>
      <c r="I67" s="53" t="s">
        <v>189</v>
      </c>
    </row>
    <row r="68" s="4" customFormat="1" ht="60" customHeight="1" spans="1:194">
      <c r="A68" s="27">
        <v>66</v>
      </c>
      <c r="B68" s="28" t="s">
        <v>190</v>
      </c>
      <c r="C68" s="28" t="str">
        <f>_xlfn.DISPIMG("ID_42D7CB3989A8437A8CDDECA83BBA114D",1)</f>
        <v>=DISPIMG("ID_42D7CB3989A8437A8CDDECA83BBA114D",1)</v>
      </c>
      <c r="D68" s="39" t="s">
        <v>191</v>
      </c>
      <c r="E68" s="30">
        <v>1</v>
      </c>
      <c r="F68" s="28" t="s">
        <v>19</v>
      </c>
      <c r="G68" s="31"/>
      <c r="H68" s="32"/>
      <c r="I68" s="53" t="s">
        <v>192</v>
      </c>
    </row>
    <row r="69" s="4" customFormat="1" ht="60" customHeight="1" spans="1:194">
      <c r="A69" s="27">
        <v>67</v>
      </c>
      <c r="B69" s="28" t="s">
        <v>193</v>
      </c>
      <c r="C69" s="28" t="str">
        <f>_xlfn.DISPIMG("ID_91CAB104DDC4476D84101DCB71788C02",1)</f>
        <v>=DISPIMG("ID_91CAB104DDC4476D84101DCB71788C02",1)</v>
      </c>
      <c r="D69" s="28" t="s">
        <v>194</v>
      </c>
      <c r="E69" s="30">
        <v>11</v>
      </c>
      <c r="F69" s="28" t="s">
        <v>19</v>
      </c>
      <c r="G69" s="31"/>
      <c r="H69" s="32"/>
      <c r="I69" s="53" t="s">
        <v>186</v>
      </c>
    </row>
    <row r="70" s="4" customFormat="1" ht="60" customHeight="1" spans="1:194">
      <c r="A70" s="27">
        <v>68</v>
      </c>
      <c r="B70" s="28" t="s">
        <v>195</v>
      </c>
      <c r="C70" s="28" t="str">
        <f>_xlfn.DISPIMG("ID_1751A5322AF7482CA0D464361E483755",1)</f>
        <v>=DISPIMG("ID_1751A5322AF7482CA0D464361E483755",1)</v>
      </c>
      <c r="D70" s="28" t="s">
        <v>196</v>
      </c>
      <c r="E70" s="30">
        <v>1</v>
      </c>
      <c r="F70" s="28" t="s">
        <v>19</v>
      </c>
      <c r="G70" s="31"/>
      <c r="H70" s="32"/>
      <c r="I70" s="53" t="s">
        <v>197</v>
      </c>
    </row>
    <row r="71" s="11" customFormat="1" ht="60" customHeight="1" spans="1:194">
      <c r="A71" s="27">
        <v>69</v>
      </c>
      <c r="B71" s="30" t="s">
        <v>198</v>
      </c>
      <c r="C71" s="30" t="str">
        <f>_xlfn.DISPIMG("ID_965EC72C4330494DB522EB276F7CF10F",1)</f>
        <v>=DISPIMG("ID_965EC72C4330494DB522EB276F7CF10F",1)</v>
      </c>
      <c r="D71" s="30" t="s">
        <v>199</v>
      </c>
      <c r="E71" s="30">
        <v>1</v>
      </c>
      <c r="F71" s="28" t="s">
        <v>19</v>
      </c>
      <c r="G71" s="31"/>
      <c r="H71" s="32"/>
      <c r="I71" s="60" t="s">
        <v>200</v>
      </c>
      <c r="FJ71" s="14"/>
      <c r="FK71" s="14"/>
      <c r="FL71" s="14"/>
      <c r="FM71" s="14"/>
      <c r="FN71" s="14"/>
      <c r="FO71" s="14"/>
      <c r="FP71" s="14"/>
      <c r="FQ71" s="14"/>
      <c r="FR71" s="14"/>
      <c r="FS71" s="14"/>
      <c r="FT71" s="14"/>
      <c r="FU71" s="14"/>
      <c r="FV71" s="14"/>
      <c r="FW71" s="14"/>
      <c r="FX71" s="14"/>
      <c r="FY71" s="14"/>
      <c r="FZ71" s="14"/>
      <c r="GA71" s="14"/>
      <c r="GB71" s="14"/>
      <c r="GC71" s="14"/>
      <c r="GD71" s="14"/>
      <c r="GE71" s="14"/>
      <c r="GF71" s="14"/>
      <c r="GG71" s="14"/>
      <c r="GH71" s="14"/>
      <c r="GI71" s="14"/>
      <c r="GJ71" s="14"/>
      <c r="GK71" s="14"/>
      <c r="GL71" s="14"/>
    </row>
    <row r="72" s="11" customFormat="1" ht="60" customHeight="1" spans="1:194">
      <c r="A72" s="27">
        <v>70</v>
      </c>
      <c r="B72" s="30" t="s">
        <v>201</v>
      </c>
      <c r="C72" s="30" t="str">
        <f>_xlfn.DISPIMG("ID_965EC72C4330494DB522EB276F7CF10F",1)</f>
        <v>=DISPIMG("ID_965EC72C4330494DB522EB276F7CF10F",1)</v>
      </c>
      <c r="D72" s="30" t="s">
        <v>202</v>
      </c>
      <c r="E72" s="30">
        <v>1</v>
      </c>
      <c r="F72" s="28" t="s">
        <v>19</v>
      </c>
      <c r="G72" s="31"/>
      <c r="H72" s="32"/>
      <c r="I72" s="60" t="s">
        <v>200</v>
      </c>
      <c r="FJ72" s="14"/>
      <c r="FK72" s="14"/>
      <c r="FL72" s="14"/>
      <c r="FM72" s="14"/>
      <c r="FN72" s="14"/>
      <c r="FO72" s="14"/>
      <c r="FP72" s="14"/>
      <c r="FQ72" s="14"/>
      <c r="FR72" s="14"/>
      <c r="FS72" s="14"/>
      <c r="FT72" s="14"/>
      <c r="FU72" s="14"/>
      <c r="FV72" s="14"/>
      <c r="FW72" s="14"/>
      <c r="FX72" s="14"/>
      <c r="FY72" s="14"/>
      <c r="FZ72" s="14"/>
      <c r="GA72" s="14"/>
      <c r="GB72" s="14"/>
      <c r="GC72" s="14"/>
      <c r="GD72" s="14"/>
      <c r="GE72" s="14"/>
      <c r="GF72" s="14"/>
      <c r="GG72" s="14"/>
      <c r="GH72" s="14"/>
      <c r="GI72" s="14"/>
      <c r="GJ72" s="14"/>
      <c r="GK72" s="14"/>
      <c r="GL72" s="14"/>
    </row>
    <row r="73" s="11" customFormat="1" ht="60" customHeight="1" spans="1:194">
      <c r="A73" s="27">
        <v>71</v>
      </c>
      <c r="B73" s="30" t="s">
        <v>203</v>
      </c>
      <c r="C73" s="30" t="str">
        <f>_xlfn.DISPIMG("ID_53E652ADFD7940868F60BA57EEB726D1",1)</f>
        <v>=DISPIMG("ID_53E652ADFD7940868F60BA57EEB726D1",1)</v>
      </c>
      <c r="D73" s="30" t="s">
        <v>204</v>
      </c>
      <c r="E73" s="30">
        <v>1</v>
      </c>
      <c r="F73" s="28" t="s">
        <v>19</v>
      </c>
      <c r="G73" s="31"/>
      <c r="H73" s="32"/>
      <c r="I73" s="60" t="s">
        <v>200</v>
      </c>
      <c r="FJ73" s="14"/>
      <c r="FK73" s="14"/>
      <c r="FL73" s="14"/>
      <c r="FM73" s="14"/>
      <c r="FN73" s="14"/>
      <c r="FO73" s="14"/>
      <c r="FP73" s="14"/>
      <c r="FQ73" s="14"/>
      <c r="FR73" s="14"/>
      <c r="FS73" s="14"/>
      <c r="FT73" s="14"/>
      <c r="FU73" s="14"/>
      <c r="FV73" s="14"/>
      <c r="FW73" s="14"/>
      <c r="FX73" s="14"/>
      <c r="FY73" s="14"/>
      <c r="FZ73" s="14"/>
      <c r="GA73" s="14"/>
      <c r="GB73" s="14"/>
      <c r="GC73" s="14"/>
      <c r="GD73" s="14"/>
      <c r="GE73" s="14"/>
      <c r="GF73" s="14"/>
      <c r="GG73" s="14"/>
      <c r="GH73" s="14"/>
      <c r="GI73" s="14"/>
      <c r="GJ73" s="14"/>
      <c r="GK73" s="14"/>
      <c r="GL73" s="14"/>
    </row>
    <row r="74" s="10" customFormat="1" ht="60" customHeight="1" spans="1:194">
      <c r="A74" s="27">
        <v>72</v>
      </c>
      <c r="B74" s="30" t="s">
        <v>205</v>
      </c>
      <c r="C74" s="30" t="str">
        <f t="shared" ref="C74:C76" si="1">_xlfn.DISPIMG("ID_D515D0DC61D64CAA9A05F1CA8C6DB1C0",1)</f>
        <v>=DISPIMG("ID_D515D0DC61D64CAA9A05F1CA8C6DB1C0",1)</v>
      </c>
      <c r="D74" s="30" t="s">
        <v>59</v>
      </c>
      <c r="E74" s="30">
        <v>44</v>
      </c>
      <c r="F74" s="28" t="s">
        <v>19</v>
      </c>
      <c r="G74" s="31"/>
      <c r="H74" s="32"/>
      <c r="I74" s="60" t="s">
        <v>206</v>
      </c>
    </row>
    <row r="75" s="4" customFormat="1" ht="60" customHeight="1" spans="1:194">
      <c r="A75" s="27">
        <v>73</v>
      </c>
      <c r="B75" s="30" t="s">
        <v>207</v>
      </c>
      <c r="C75" s="30" t="str">
        <f t="shared" si="1"/>
        <v>=DISPIMG("ID_D515D0DC61D64CAA9A05F1CA8C6DB1C0",1)</v>
      </c>
      <c r="D75" s="30" t="s">
        <v>208</v>
      </c>
      <c r="E75" s="30">
        <v>2</v>
      </c>
      <c r="F75" s="28" t="s">
        <v>19</v>
      </c>
      <c r="G75" s="31"/>
      <c r="H75" s="32"/>
      <c r="I75" s="60" t="s">
        <v>209</v>
      </c>
    </row>
    <row r="76" s="14" customFormat="1" ht="60" customHeight="1" spans="1:194">
      <c r="A76" s="27">
        <v>74</v>
      </c>
      <c r="B76" s="30" t="s">
        <v>210</v>
      </c>
      <c r="C76" s="30" t="str">
        <f t="shared" si="1"/>
        <v>=DISPIMG("ID_D515D0DC61D64CAA9A05F1CA8C6DB1C0",1)</v>
      </c>
      <c r="D76" s="30" t="s">
        <v>211</v>
      </c>
      <c r="E76" s="30">
        <v>42</v>
      </c>
      <c r="F76" s="28" t="s">
        <v>19</v>
      </c>
      <c r="G76" s="31"/>
      <c r="H76" s="32"/>
      <c r="I76" s="60" t="s">
        <v>209</v>
      </c>
    </row>
    <row r="77" s="4" customFormat="1" ht="60" customHeight="1" spans="1:194">
      <c r="A77" s="27">
        <v>75</v>
      </c>
      <c r="B77" s="28" t="s">
        <v>212</v>
      </c>
      <c r="C77" s="74" t="str">
        <f>_xlfn.DISPIMG("ID_449CE84AEA604A7AB244088E42139DF7",1)</f>
        <v>=DISPIMG("ID_449CE84AEA604A7AB244088E42139DF7",1)</v>
      </c>
      <c r="D77" s="74" t="s">
        <v>213</v>
      </c>
      <c r="E77" s="30">
        <v>17</v>
      </c>
      <c r="F77" s="28" t="s">
        <v>12</v>
      </c>
      <c r="G77" s="31"/>
      <c r="H77" s="32"/>
      <c r="I77" s="53" t="s">
        <v>214</v>
      </c>
    </row>
    <row r="78" s="4" customFormat="1" ht="60" customHeight="1" spans="1:194">
      <c r="A78" s="27">
        <v>76</v>
      </c>
      <c r="B78" s="30" t="s">
        <v>215</v>
      </c>
      <c r="C78" s="30" t="str">
        <f>_xlfn.DISPIMG("ID_5835A177F5C643E084EB26E6ABBE5F46",1)</f>
        <v>=DISPIMG("ID_5835A177F5C643E084EB26E6ABBE5F46",1)</v>
      </c>
      <c r="D78" s="30" t="s">
        <v>126</v>
      </c>
      <c r="E78" s="30">
        <v>47</v>
      </c>
      <c r="F78" s="28" t="s">
        <v>19</v>
      </c>
      <c r="G78" s="31"/>
      <c r="H78" s="32"/>
      <c r="I78" s="60" t="s">
        <v>216</v>
      </c>
    </row>
    <row r="79" s="8" customFormat="1" ht="60" customHeight="1" spans="1:194">
      <c r="A79" s="27">
        <v>77</v>
      </c>
      <c r="B79" s="75" t="s">
        <v>217</v>
      </c>
      <c r="C79" s="76" t="str">
        <f>_xlfn.DISPIMG("ID_4A968EFBF2AE4F4798D63F3C317656E4",1)</f>
        <v>=DISPIMG("ID_4A968EFBF2AE4F4798D63F3C317656E4",1)</v>
      </c>
      <c r="D79" s="30" t="s">
        <v>18</v>
      </c>
      <c r="E79" s="30">
        <v>300</v>
      </c>
      <c r="F79" s="28" t="s">
        <v>19</v>
      </c>
      <c r="G79" s="31"/>
      <c r="H79" s="32"/>
      <c r="I79" s="33" t="s">
        <v>218</v>
      </c>
    </row>
    <row r="80" s="14" customFormat="1" ht="60" customHeight="1" spans="1:194">
      <c r="A80" s="27">
        <v>78</v>
      </c>
      <c r="B80" s="28" t="s">
        <v>219</v>
      </c>
      <c r="C80" s="28" t="str">
        <f>_xlfn.DISPIMG("ID_E133B4BC382B484D897AEAF9BC58164C",1)</f>
        <v>=DISPIMG("ID_E133B4BC382B484D897AEAF9BC58164C",1)</v>
      </c>
      <c r="D80" s="35" t="s">
        <v>220</v>
      </c>
      <c r="E80" s="30">
        <v>6</v>
      </c>
      <c r="F80" s="28" t="s">
        <v>53</v>
      </c>
      <c r="G80" s="31"/>
      <c r="H80" s="32"/>
      <c r="I80" s="53" t="s">
        <v>221</v>
      </c>
    </row>
    <row r="81" s="10" customFormat="1" ht="60" customHeight="1" spans="1:9">
      <c r="A81" s="27">
        <v>79</v>
      </c>
      <c r="B81" s="28" t="s">
        <v>222</v>
      </c>
      <c r="C81" s="28" t="str">
        <f>_xlfn.DISPIMG("ID_786598C6865642479D24D244872802A7",1)</f>
        <v>=DISPIMG("ID_786598C6865642479D24D244872802A7",1)</v>
      </c>
      <c r="D81" s="35" t="s">
        <v>126</v>
      </c>
      <c r="E81" s="30">
        <v>8</v>
      </c>
      <c r="F81" s="28" t="s">
        <v>19</v>
      </c>
      <c r="G81" s="31"/>
      <c r="H81" s="32"/>
      <c r="I81" s="77" t="s">
        <v>223</v>
      </c>
    </row>
    <row r="82" s="10" customFormat="1" ht="60" customHeight="1" spans="1:9">
      <c r="A82" s="27">
        <v>80</v>
      </c>
      <c r="B82" s="28" t="s">
        <v>224</v>
      </c>
      <c r="C82" s="78" t="str">
        <f>_xlfn.DISPIMG("ID_8462B33DFAF943608C46B9EC0BF12F8F",1)</f>
        <v>=DISPIMG("ID_8462B33DFAF943608C46B9EC0BF12F8F",1)</v>
      </c>
      <c r="D82" s="79" t="s">
        <v>225</v>
      </c>
      <c r="E82" s="30">
        <v>72</v>
      </c>
      <c r="F82" s="80" t="s">
        <v>19</v>
      </c>
      <c r="G82" s="31"/>
      <c r="H82" s="32"/>
      <c r="I82" s="81" t="s">
        <v>226</v>
      </c>
    </row>
    <row r="83" s="10" customFormat="1" ht="60" customHeight="1" spans="1:9">
      <c r="A83" s="27">
        <v>81</v>
      </c>
      <c r="B83" s="28" t="s">
        <v>227</v>
      </c>
      <c r="C83" s="82" t="str">
        <f>_xlfn.DISPIMG("ID_A292C9BC76B34006A40198CCBF8D9565",1)</f>
        <v>=DISPIMG("ID_A292C9BC76B34006A40198CCBF8D9565",1)</v>
      </c>
      <c r="D83" s="82" t="s">
        <v>228</v>
      </c>
      <c r="E83" s="30">
        <v>472</v>
      </c>
      <c r="F83" s="28" t="s">
        <v>19</v>
      </c>
      <c r="G83" s="31"/>
      <c r="H83" s="32"/>
      <c r="I83" s="83" t="s">
        <v>229</v>
      </c>
    </row>
    <row r="84" s="10" customFormat="1" ht="60" customHeight="1" spans="1:9">
      <c r="A84" s="27">
        <v>82</v>
      </c>
      <c r="B84" s="74" t="s">
        <v>230</v>
      </c>
      <c r="C84" s="74" t="str">
        <f>_xlfn.DISPIMG("ID_449CE84AEA604A7AB244088E42139DF7",1)</f>
        <v>=DISPIMG("ID_449CE84AEA604A7AB244088E42139DF7",1)</v>
      </c>
      <c r="D84" s="74" t="s">
        <v>208</v>
      </c>
      <c r="E84" s="30">
        <v>1</v>
      </c>
      <c r="F84" s="28" t="s">
        <v>12</v>
      </c>
      <c r="G84" s="31"/>
      <c r="H84" s="32"/>
      <c r="I84" s="53" t="s">
        <v>214</v>
      </c>
    </row>
    <row r="85" s="10" customFormat="1" ht="60" customHeight="1" spans="1:9">
      <c r="A85" s="27">
        <v>83</v>
      </c>
      <c r="B85" s="74" t="s">
        <v>231</v>
      </c>
      <c r="C85" s="74" t="str">
        <f>_xlfn.DISPIMG("ID_449CE84AEA604A7AB244088E42139DF7",1)</f>
        <v>=DISPIMG("ID_449CE84AEA604A7AB244088E42139DF7",1)</v>
      </c>
      <c r="D85" s="74" t="s">
        <v>232</v>
      </c>
      <c r="E85" s="30">
        <v>4</v>
      </c>
      <c r="F85" s="28" t="s">
        <v>12</v>
      </c>
      <c r="G85" s="31"/>
      <c r="H85" s="32"/>
      <c r="I85" s="60" t="s">
        <v>214</v>
      </c>
    </row>
    <row r="86" s="10" customFormat="1" ht="60" customHeight="1" spans="1:9">
      <c r="A86" s="27">
        <v>84</v>
      </c>
      <c r="B86" s="74" t="s">
        <v>233</v>
      </c>
      <c r="C86" s="74" t="str">
        <f>_xlfn.DISPIMG("ID_32B9D4D4F9E646D69D2B401188683257",1)</f>
        <v>=DISPIMG("ID_32B9D4D4F9E646D69D2B401188683257",1)</v>
      </c>
      <c r="D86" s="74" t="s">
        <v>126</v>
      </c>
      <c r="E86" s="30">
        <v>20</v>
      </c>
      <c r="F86" s="28" t="s">
        <v>19</v>
      </c>
      <c r="G86" s="31"/>
      <c r="H86" s="32"/>
      <c r="I86" s="60" t="s">
        <v>234</v>
      </c>
    </row>
    <row r="87" s="12" customFormat="1" ht="60" customHeight="1" spans="1:9">
      <c r="A87" s="43">
        <v>85</v>
      </c>
      <c r="B87" s="46" t="s">
        <v>235</v>
      </c>
      <c r="C87" s="46" t="str">
        <f>_xlfn.DISPIMG("ID_6542C95A96814ABC96E6D6736E637ED9",1)</f>
        <v>=DISPIMG("ID_6542C95A96814ABC96E6D6736E637ED9",1)</v>
      </c>
      <c r="D87" s="84" t="s">
        <v>236</v>
      </c>
      <c r="E87" s="46">
        <v>10</v>
      </c>
      <c r="F87" s="44" t="s">
        <v>19</v>
      </c>
      <c r="G87" s="47"/>
      <c r="H87" s="48"/>
      <c r="I87" s="68" t="s">
        <v>237</v>
      </c>
    </row>
    <row r="88" s="12" customFormat="1" ht="60" customHeight="1" spans="1:9">
      <c r="A88" s="43">
        <v>86</v>
      </c>
      <c r="B88" s="43" t="s">
        <v>238</v>
      </c>
      <c r="C88" s="44" t="str">
        <f>_xlfn.DISPIMG("ID_1F5AEF2A10C045069AD8F5246C930461",1)</f>
        <v>=DISPIMG("ID_1F5AEF2A10C045069AD8F5246C930461",1)</v>
      </c>
      <c r="D88" s="85" t="s">
        <v>239</v>
      </c>
      <c r="E88" s="46">
        <v>30</v>
      </c>
      <c r="F88" s="44" t="s">
        <v>19</v>
      </c>
      <c r="G88" s="47"/>
      <c r="H88" s="48"/>
      <c r="I88" s="68" t="s">
        <v>240</v>
      </c>
    </row>
    <row r="89" s="10" customFormat="1" ht="60" customHeight="1" spans="1:9">
      <c r="A89" s="27">
        <v>87</v>
      </c>
      <c r="B89" s="27" t="s">
        <v>241</v>
      </c>
      <c r="C89" s="28" t="str">
        <f>_xlfn.DISPIMG("ID_BE05E6227F834F23AE8C32ED16FB4837",1)</f>
        <v>=DISPIMG("ID_BE05E6227F834F23AE8C32ED16FB4837",1)</v>
      </c>
      <c r="D89" s="86" t="s">
        <v>242</v>
      </c>
      <c r="E89" s="30">
        <v>24</v>
      </c>
      <c r="F89" s="28" t="s">
        <v>19</v>
      </c>
      <c r="G89" s="31"/>
      <c r="H89" s="32"/>
      <c r="I89" s="60" t="s">
        <v>243</v>
      </c>
    </row>
    <row r="90" s="10" customFormat="1" ht="60" customHeight="1" spans="1:9">
      <c r="A90" s="27">
        <v>88</v>
      </c>
      <c r="B90" s="28" t="s">
        <v>244</v>
      </c>
      <c r="C90" s="87" t="str">
        <f>_xlfn.DISPIMG("ID_40DD498CAE734221AFAFA668F895109C",1)</f>
        <v>=DISPIMG("ID_40DD498CAE734221AFAFA668F895109C",1)</v>
      </c>
      <c r="D90" s="88" t="s">
        <v>126</v>
      </c>
      <c r="E90" s="30">
        <v>18</v>
      </c>
      <c r="F90" s="28" t="s">
        <v>19</v>
      </c>
      <c r="G90" s="31"/>
      <c r="H90" s="32"/>
      <c r="I90" s="53" t="s">
        <v>245</v>
      </c>
    </row>
    <row r="91" s="10" customFormat="1" ht="60" customHeight="1" spans="1:9">
      <c r="A91" s="27">
        <v>89</v>
      </c>
      <c r="B91" s="28" t="s">
        <v>246</v>
      </c>
      <c r="C91" s="87" t="str">
        <f>_xlfn.DISPIMG("ID_F9357470CDE34A7E983DC967DA8F18A0",1)</f>
        <v>=DISPIMG("ID_F9357470CDE34A7E983DC967DA8F18A0",1)</v>
      </c>
      <c r="D91" s="88" t="s">
        <v>126</v>
      </c>
      <c r="E91" s="30">
        <v>19</v>
      </c>
      <c r="F91" s="28" t="s">
        <v>19</v>
      </c>
      <c r="G91" s="31"/>
      <c r="H91" s="32"/>
      <c r="I91" s="53" t="s">
        <v>247</v>
      </c>
    </row>
    <row r="92" s="10" customFormat="1" ht="60" customHeight="1" spans="1:9">
      <c r="A92" s="27">
        <v>90</v>
      </c>
      <c r="B92" s="27" t="s">
        <v>248</v>
      </c>
      <c r="C92" s="89" t="str">
        <f>_xlfn.DISPIMG("ID_1EF45A99E3D742FD8DD803F33C7F94DE",1)</f>
        <v>=DISPIMG("ID_1EF45A99E3D742FD8DD803F33C7F94DE",1)</v>
      </c>
      <c r="D92" s="39" t="s">
        <v>249</v>
      </c>
      <c r="E92" s="30">
        <v>4</v>
      </c>
      <c r="F92" s="28" t="s">
        <v>19</v>
      </c>
      <c r="G92" s="31"/>
      <c r="H92" s="32"/>
      <c r="I92" s="60" t="s">
        <v>250</v>
      </c>
    </row>
    <row r="93" s="10" customFormat="1" ht="60" customHeight="1" spans="1:9">
      <c r="A93" s="27">
        <v>91</v>
      </c>
      <c r="B93" s="27" t="s">
        <v>251</v>
      </c>
      <c r="C93" s="89" t="str">
        <f>_xlfn.DISPIMG("ID_5FA8BF6B99384903A342A878A24A624C",1)</f>
        <v>=DISPIMG("ID_5FA8BF6B99384903A342A878A24A624C",1)</v>
      </c>
      <c r="D93" s="39" t="s">
        <v>252</v>
      </c>
      <c r="E93" s="30">
        <v>1</v>
      </c>
      <c r="F93" s="28" t="s">
        <v>19</v>
      </c>
      <c r="G93" s="31"/>
      <c r="H93" s="32"/>
      <c r="I93" s="60" t="s">
        <v>250</v>
      </c>
    </row>
    <row r="94" s="10" customFormat="1" ht="60" customHeight="1" spans="1:9">
      <c r="A94" s="27">
        <v>92</v>
      </c>
      <c r="B94" s="27" t="s">
        <v>253</v>
      </c>
      <c r="C94" s="28" t="str">
        <f>_xlfn.DISPIMG("ID_D64CBE4233924FC6950FDBA47299A66E",1)</f>
        <v>=DISPIMG("ID_D64CBE4233924FC6950FDBA47299A66E",1)</v>
      </c>
      <c r="D94" s="28" t="s">
        <v>254</v>
      </c>
      <c r="E94" s="30">
        <v>2</v>
      </c>
      <c r="F94" s="28" t="s">
        <v>12</v>
      </c>
      <c r="G94" s="31"/>
      <c r="H94" s="32"/>
      <c r="I94" s="53" t="s">
        <v>255</v>
      </c>
    </row>
    <row r="95" s="10" customFormat="1" ht="60" customHeight="1" spans="1:9">
      <c r="A95" s="27">
        <v>93</v>
      </c>
      <c r="B95" s="27" t="s">
        <v>256</v>
      </c>
      <c r="C95" s="69" t="str">
        <f>_xlfn.DISPIMG("ID_1280C96E88F049A88DC270F26EEDD5B9",1)</f>
        <v>=DISPIMG("ID_1280C96E88F049A88DC270F26EEDD5B9",1)</v>
      </c>
      <c r="D95" s="27" t="s">
        <v>257</v>
      </c>
      <c r="E95" s="30">
        <v>8</v>
      </c>
      <c r="F95" s="28" t="s">
        <v>19</v>
      </c>
      <c r="G95" s="31"/>
      <c r="H95" s="32"/>
      <c r="I95" s="53" t="s">
        <v>258</v>
      </c>
    </row>
    <row r="96" s="10" customFormat="1" ht="60" customHeight="1" spans="1:9">
      <c r="A96" s="27">
        <v>94</v>
      </c>
      <c r="B96" s="27" t="s">
        <v>259</v>
      </c>
      <c r="C96" s="69" t="str">
        <f>_xlfn.DISPIMG("ID_B1B15E67D3514ACAB0C7CFBD66219FC0",1)</f>
        <v>=DISPIMG("ID_B1B15E67D3514ACAB0C7CFBD66219FC0",1)</v>
      </c>
      <c r="D96" s="27" t="s">
        <v>260</v>
      </c>
      <c r="E96" s="30">
        <v>2</v>
      </c>
      <c r="F96" s="28" t="s">
        <v>19</v>
      </c>
      <c r="G96" s="31"/>
      <c r="H96" s="32"/>
      <c r="I96" s="53" t="s">
        <v>261</v>
      </c>
    </row>
    <row r="97" s="10" customFormat="1" ht="60" customHeight="1" spans="1:191">
      <c r="A97" s="27">
        <v>95</v>
      </c>
      <c r="B97" s="27" t="s">
        <v>262</v>
      </c>
      <c r="C97" s="69" t="str">
        <f>_xlfn.DISPIMG("ID_38A16ACCEF864AC6B3C7ED0953AF72CB",1)</f>
        <v>=DISPIMG("ID_38A16ACCEF864AC6B3C7ED0953AF72CB",1)</v>
      </c>
      <c r="D97" s="27" t="s">
        <v>263</v>
      </c>
      <c r="E97" s="30">
        <v>2</v>
      </c>
      <c r="F97" s="28" t="s">
        <v>19</v>
      </c>
      <c r="G97" s="31"/>
      <c r="H97" s="32"/>
      <c r="I97" s="53" t="s">
        <v>264</v>
      </c>
    </row>
    <row r="98" s="10" customFormat="1" ht="60" customHeight="1" spans="1:191">
      <c r="A98" s="27">
        <v>96</v>
      </c>
      <c r="B98" s="27" t="s">
        <v>265</v>
      </c>
      <c r="C98" s="87" t="str">
        <f>_xlfn.DISPIMG("ID_CEE3F2C679C0431EA685A04CCA848B9C",1)</f>
        <v>=DISPIMG("ID_CEE3F2C679C0431EA685A04CCA848B9C",1)</v>
      </c>
      <c r="D98" s="30" t="s">
        <v>266</v>
      </c>
      <c r="E98" s="30">
        <v>4</v>
      </c>
      <c r="F98" s="28" t="s">
        <v>19</v>
      </c>
      <c r="G98" s="31"/>
      <c r="H98" s="32"/>
      <c r="I98" s="60" t="s">
        <v>267</v>
      </c>
    </row>
    <row r="99" s="10" customFormat="1" ht="60" customHeight="1" spans="1:191">
      <c r="A99" s="27">
        <v>97</v>
      </c>
      <c r="B99" s="30" t="s">
        <v>268</v>
      </c>
      <c r="C99" s="90" t="str">
        <f>_xlfn.DISPIMG("ID_954ABA507705479A91A1EA53ECB490BE",1)</f>
        <v>=DISPIMG("ID_954ABA507705479A91A1EA53ECB490BE",1)</v>
      </c>
      <c r="D99" s="74" t="s">
        <v>269</v>
      </c>
      <c r="E99" s="30">
        <v>23</v>
      </c>
      <c r="F99" s="28" t="s">
        <v>19</v>
      </c>
      <c r="G99" s="31"/>
      <c r="H99" s="32"/>
      <c r="I99" s="53" t="s">
        <v>270</v>
      </c>
    </row>
    <row r="100" s="10" customFormat="1" ht="60" customHeight="1" spans="1:191">
      <c r="A100" s="27">
        <v>98</v>
      </c>
      <c r="B100" s="28" t="s">
        <v>271</v>
      </c>
      <c r="C100" s="28" t="str">
        <f>_xlfn.DISPIMG("ID_ABD485FD919D4625B842975F031C3737",1)</f>
        <v>=DISPIMG("ID_ABD485FD919D4625B842975F031C3737",1)</v>
      </c>
      <c r="D100" s="91" t="s">
        <v>272</v>
      </c>
      <c r="E100" s="30">
        <v>14</v>
      </c>
      <c r="F100" s="28" t="s">
        <v>12</v>
      </c>
      <c r="G100" s="31"/>
      <c r="H100" s="32"/>
      <c r="I100" s="33" t="s">
        <v>273</v>
      </c>
    </row>
    <row r="101" s="15" customFormat="1" ht="60" customHeight="1" spans="1:191">
      <c r="A101" s="27">
        <v>99</v>
      </c>
      <c r="B101" s="28" t="s">
        <v>274</v>
      </c>
      <c r="C101" s="28" t="str">
        <f>_xlfn.DISPIMG("ID_ABD485FD919D4625B842975F031C3737",1)</f>
        <v>=DISPIMG("ID_ABD485FD919D4625B842975F031C3737",1)</v>
      </c>
      <c r="D101" s="91" t="s">
        <v>275</v>
      </c>
      <c r="E101" s="30">
        <v>28</v>
      </c>
      <c r="F101" s="28" t="s">
        <v>12</v>
      </c>
      <c r="G101" s="31"/>
      <c r="H101" s="32"/>
      <c r="I101" s="33" t="s">
        <v>273</v>
      </c>
    </row>
    <row r="102" s="15" customFormat="1" ht="60" customHeight="1" spans="1:191">
      <c r="A102" s="27">
        <v>100</v>
      </c>
      <c r="B102" s="28" t="s">
        <v>276</v>
      </c>
      <c r="C102" s="28" t="str">
        <f>_xlfn.DISPIMG("ID_A48466FBFDEB4BFEB35BAE22030FACD1",1)</f>
        <v>=DISPIMG("ID_A48466FBFDEB4BFEB35BAE22030FACD1",1)</v>
      </c>
      <c r="D102" s="91" t="s">
        <v>277</v>
      </c>
      <c r="E102" s="30">
        <v>42</v>
      </c>
      <c r="F102" s="28" t="s">
        <v>12</v>
      </c>
      <c r="G102" s="31"/>
      <c r="H102" s="32"/>
      <c r="I102" s="33" t="s">
        <v>273</v>
      </c>
    </row>
    <row r="103" s="15" customFormat="1" ht="60" customHeight="1" spans="1:191">
      <c r="A103" s="27">
        <v>101</v>
      </c>
      <c r="B103" s="28" t="s">
        <v>278</v>
      </c>
      <c r="C103" s="28" t="str">
        <f>_xlfn.DISPIMG("ID_A734C39C955B430FB1F6BD1498B6E67D",1)</f>
        <v>=DISPIMG("ID_A734C39C955B430FB1F6BD1498B6E67D",1)</v>
      </c>
      <c r="D103" s="91" t="s">
        <v>279</v>
      </c>
      <c r="E103" s="30">
        <v>28</v>
      </c>
      <c r="F103" s="28" t="s">
        <v>12</v>
      </c>
      <c r="G103" s="31"/>
      <c r="H103" s="32"/>
      <c r="I103" s="33" t="s">
        <v>273</v>
      </c>
    </row>
    <row r="104" s="15" customFormat="1" ht="60" customHeight="1" spans="1:191">
      <c r="A104" s="27">
        <v>102</v>
      </c>
      <c r="B104" s="33" t="s">
        <v>280</v>
      </c>
      <c r="C104" s="92" t="str">
        <f>_xlfn.DISPIMG("ID_37DBEE6FB8FF45D0A9A0980CD8C0C326",1)</f>
        <v>=DISPIMG("ID_37DBEE6FB8FF45D0A9A0980CD8C0C326",1)</v>
      </c>
      <c r="D104" s="28" t="s">
        <v>281</v>
      </c>
      <c r="E104" s="30">
        <v>31.9</v>
      </c>
      <c r="F104" s="80" t="s">
        <v>53</v>
      </c>
      <c r="G104" s="31"/>
      <c r="H104" s="32"/>
      <c r="I104" s="93" t="s">
        <v>282</v>
      </c>
    </row>
    <row r="105" s="15" customFormat="1" ht="60" customHeight="1" spans="1:191">
      <c r="A105" s="27">
        <v>103</v>
      </c>
      <c r="B105" s="33" t="s">
        <v>283</v>
      </c>
      <c r="C105" s="94" t="str">
        <f>_xlfn.DISPIMG("ID_CF75C9160B2E4843B671F17DF62601DA",1)</f>
        <v>=DISPIMG("ID_CF75C9160B2E4843B671F17DF62601DA",1)</v>
      </c>
      <c r="D105" s="28" t="s">
        <v>284</v>
      </c>
      <c r="E105" s="30">
        <v>27.5</v>
      </c>
      <c r="F105" s="80" t="s">
        <v>53</v>
      </c>
      <c r="G105" s="31"/>
      <c r="H105" s="32"/>
      <c r="I105" s="93" t="s">
        <v>285</v>
      </c>
    </row>
    <row r="106" s="15" customFormat="1" ht="60" customHeight="1" spans="1:191">
      <c r="A106" s="27">
        <v>104</v>
      </c>
      <c r="B106" s="33" t="s">
        <v>286</v>
      </c>
      <c r="C106" s="92" t="str">
        <f>_xlfn.DISPIMG("ID_4D054B56214C477AAA3CA67310F91978",1)</f>
        <v>=DISPIMG("ID_4D054B56214C477AAA3CA67310F91978",1)</v>
      </c>
      <c r="D106" s="28" t="s">
        <v>287</v>
      </c>
      <c r="E106" s="30">
        <v>24</v>
      </c>
      <c r="F106" s="80" t="s">
        <v>38</v>
      </c>
      <c r="G106" s="31"/>
      <c r="H106" s="32"/>
      <c r="I106" s="93" t="s">
        <v>288</v>
      </c>
    </row>
    <row r="107" s="16" customFormat="1" ht="60" customHeight="1" spans="1:191">
      <c r="A107" s="43">
        <v>105</v>
      </c>
      <c r="B107" s="44" t="s">
        <v>289</v>
      </c>
      <c r="C107" s="44" t="str">
        <f>_xlfn.DISPIMG("ID_49E6F637F3714D58964A8BE84C5DDEB2",1)</f>
        <v>=DISPIMG("ID_49E6F637F3714D58964A8BE84C5DDEB2",1)</v>
      </c>
      <c r="D107" s="49" t="s">
        <v>290</v>
      </c>
      <c r="E107" s="46">
        <v>2</v>
      </c>
      <c r="F107" s="95" t="s">
        <v>38</v>
      </c>
      <c r="G107" s="95"/>
      <c r="H107" s="48"/>
      <c r="I107" s="96" t="s">
        <v>291</v>
      </c>
      <c r="FG107" s="50"/>
      <c r="FH107" s="50"/>
      <c r="FI107" s="50"/>
      <c r="FJ107" s="50"/>
      <c r="FK107" s="50"/>
      <c r="FL107" s="50"/>
      <c r="FM107" s="50"/>
      <c r="FN107" s="50"/>
      <c r="FO107" s="50"/>
      <c r="FP107" s="50"/>
      <c r="FQ107" s="50"/>
      <c r="FR107" s="50"/>
      <c r="FS107" s="50"/>
      <c r="FT107" s="50"/>
      <c r="FU107" s="50"/>
      <c r="FV107" s="50"/>
      <c r="FW107" s="50"/>
      <c r="FX107" s="50"/>
      <c r="FY107" s="50"/>
      <c r="FZ107" s="50"/>
      <c r="GA107" s="50"/>
      <c r="GB107" s="50"/>
      <c r="GC107" s="50"/>
      <c r="GD107" s="50"/>
      <c r="GE107" s="50"/>
      <c r="GF107" s="50"/>
      <c r="GG107" s="50"/>
      <c r="GH107" s="50"/>
      <c r="GI107" s="50"/>
    </row>
    <row r="108" s="11" customFormat="1" ht="60" customHeight="1" spans="1:191">
      <c r="A108" s="27">
        <v>106</v>
      </c>
      <c r="B108" s="37" t="s">
        <v>292</v>
      </c>
      <c r="C108" s="94" t="str">
        <f>_xlfn.DISPIMG("ID_4D3ADEF1B33F4A4DB59528811CC77F77",1)</f>
        <v>=DISPIMG("ID_4D3ADEF1B33F4A4DB59528811CC77F77",1)</v>
      </c>
      <c r="D108" s="28" t="s">
        <v>293</v>
      </c>
      <c r="E108" s="30">
        <v>63</v>
      </c>
      <c r="F108" s="80" t="s">
        <v>53</v>
      </c>
      <c r="G108" s="31"/>
      <c r="H108" s="32"/>
      <c r="I108" s="93" t="s">
        <v>294</v>
      </c>
      <c r="FG108" s="14"/>
      <c r="FH108" s="14"/>
      <c r="FI108" s="14"/>
      <c r="FJ108" s="14"/>
      <c r="FK108" s="14"/>
      <c r="FL108" s="14"/>
      <c r="FM108" s="14"/>
      <c r="FN108" s="14"/>
      <c r="FO108" s="14"/>
      <c r="FP108" s="14"/>
      <c r="FQ108" s="14"/>
      <c r="FR108" s="14"/>
      <c r="FS108" s="14"/>
      <c r="FT108" s="14"/>
      <c r="FU108" s="14"/>
      <c r="FV108" s="14"/>
      <c r="FW108" s="14"/>
      <c r="FX108" s="14"/>
      <c r="FY108" s="14"/>
      <c r="FZ108" s="14"/>
      <c r="GA108" s="14"/>
      <c r="GB108" s="14"/>
      <c r="GC108" s="14"/>
      <c r="GD108" s="14"/>
      <c r="GE108" s="14"/>
      <c r="GF108" s="14"/>
      <c r="GG108" s="14"/>
      <c r="GH108" s="14"/>
      <c r="GI108" s="14"/>
    </row>
    <row r="109" s="11" customFormat="1" ht="60" customHeight="1" spans="1:191">
      <c r="A109" s="27">
        <v>107</v>
      </c>
      <c r="B109" s="37" t="s">
        <v>295</v>
      </c>
      <c r="C109" s="33" t="str">
        <f>_xlfn.DISPIMG("ID_D967A7966B9D49B3849A4FE600CC2086",1)</f>
        <v>=DISPIMG("ID_D967A7966B9D49B3849A4FE600CC2086",1)</v>
      </c>
      <c r="D109" s="28" t="s">
        <v>296</v>
      </c>
      <c r="E109" s="30">
        <v>36</v>
      </c>
      <c r="F109" s="80" t="s">
        <v>53</v>
      </c>
      <c r="G109" s="31"/>
      <c r="H109" s="32"/>
      <c r="I109" s="37" t="s">
        <v>297</v>
      </c>
      <c r="FG109" s="14"/>
      <c r="FH109" s="14"/>
      <c r="FI109" s="14"/>
      <c r="FJ109" s="14"/>
      <c r="FK109" s="14"/>
      <c r="FL109" s="14"/>
      <c r="FM109" s="14"/>
      <c r="FN109" s="14"/>
      <c r="FO109" s="14"/>
      <c r="FP109" s="14"/>
      <c r="FQ109" s="14"/>
      <c r="FR109" s="14"/>
      <c r="FS109" s="14"/>
      <c r="FT109" s="14"/>
      <c r="FU109" s="14"/>
      <c r="FV109" s="14"/>
      <c r="FW109" s="14"/>
      <c r="FX109" s="14"/>
      <c r="FY109" s="14"/>
      <c r="FZ109" s="14"/>
      <c r="GA109" s="14"/>
      <c r="GB109" s="14"/>
      <c r="GC109" s="14"/>
      <c r="GD109" s="14"/>
      <c r="GE109" s="14"/>
      <c r="GF109" s="14"/>
      <c r="GG109" s="14"/>
      <c r="GH109" s="14"/>
      <c r="GI109" s="14"/>
    </row>
    <row r="110" s="3" customFormat="1" ht="60" customHeight="1" spans="1:191">
      <c r="A110" s="27">
        <v>108</v>
      </c>
      <c r="B110" s="28" t="s">
        <v>298</v>
      </c>
      <c r="C110" s="28" t="str">
        <f>_xlfn.DISPIMG("ID_9E75E3A86A894694807C7608560B248B",1)</f>
        <v>=DISPIMG("ID_9E75E3A86A894694807C7608560B248B",1)</v>
      </c>
      <c r="D110" s="53" t="s">
        <v>299</v>
      </c>
      <c r="E110" s="30">
        <v>6</v>
      </c>
      <c r="F110" s="28" t="s">
        <v>19</v>
      </c>
      <c r="G110" s="31"/>
      <c r="H110" s="32"/>
      <c r="I110" s="33" t="s">
        <v>300</v>
      </c>
    </row>
    <row r="111" s="3" customFormat="1" ht="60" customHeight="1" spans="1:191">
      <c r="A111" s="27">
        <v>109</v>
      </c>
      <c r="B111" s="28" t="s">
        <v>301</v>
      </c>
      <c r="C111" s="28" t="str">
        <f>_xlfn.DISPIMG("ID_0D919E43081A428F96B48CB2AC507411",1)</f>
        <v>=DISPIMG("ID_0D919E43081A428F96B48CB2AC507411",1)</v>
      </c>
      <c r="D111" s="53" t="s">
        <v>302</v>
      </c>
      <c r="E111" s="30">
        <v>6</v>
      </c>
      <c r="F111" s="28" t="s">
        <v>19</v>
      </c>
      <c r="G111" s="31"/>
      <c r="H111" s="32"/>
      <c r="I111" s="33" t="s">
        <v>303</v>
      </c>
    </row>
    <row r="112" s="3" customFormat="1" ht="60" customHeight="1" spans="1:191">
      <c r="A112" s="27">
        <v>110</v>
      </c>
      <c r="B112" s="28" t="s">
        <v>304</v>
      </c>
      <c r="C112" s="97" t="str">
        <f>_xlfn.DISPIMG("ID_AE1F1255D34C4174BBB84FA2A771F321",1)</f>
        <v>=DISPIMG("ID_AE1F1255D34C4174BBB84FA2A771F321",1)</v>
      </c>
      <c r="D112" s="98" t="s">
        <v>305</v>
      </c>
      <c r="E112" s="30">
        <v>7</v>
      </c>
      <c r="F112" s="28" t="s">
        <v>12</v>
      </c>
      <c r="G112" s="31"/>
      <c r="H112" s="32"/>
      <c r="I112" s="71" t="s">
        <v>306</v>
      </c>
    </row>
    <row r="113" s="3" customFormat="1" ht="60" customHeight="1" spans="1:9">
      <c r="A113" s="27">
        <v>111</v>
      </c>
      <c r="B113" s="28" t="s">
        <v>307</v>
      </c>
      <c r="C113" s="97" t="str">
        <f>_xlfn.DISPIMG("ID_AE1F1255D34C4174BBB84FA2A771F321",1)</f>
        <v>=DISPIMG("ID_AE1F1255D34C4174BBB84FA2A771F321",1)</v>
      </c>
      <c r="D113" s="98" t="s">
        <v>308</v>
      </c>
      <c r="E113" s="30">
        <v>209</v>
      </c>
      <c r="F113" s="28" t="s">
        <v>12</v>
      </c>
      <c r="G113" s="31"/>
      <c r="H113" s="32"/>
      <c r="I113" s="71" t="s">
        <v>309</v>
      </c>
    </row>
    <row r="114" s="3" customFormat="1" ht="60" customHeight="1" spans="1:9">
      <c r="A114" s="27">
        <v>112</v>
      </c>
      <c r="B114" s="28" t="s">
        <v>310</v>
      </c>
      <c r="C114" s="99" t="str">
        <f>_xlfn.DISPIMG("ID_F8E25E99875442FBA9104444A4C0DA8A",1)</f>
        <v>=DISPIMG("ID_F8E25E99875442FBA9104444A4C0DA8A",1)</v>
      </c>
      <c r="D114" s="99" t="s">
        <v>311</v>
      </c>
      <c r="E114" s="28">
        <v>48</v>
      </c>
      <c r="F114" s="28" t="s">
        <v>19</v>
      </c>
      <c r="G114" s="31"/>
      <c r="H114" s="32"/>
      <c r="I114" s="83" t="s">
        <v>312</v>
      </c>
    </row>
    <row r="115" s="3" customFormat="1" ht="60" customHeight="1" spans="1:9">
      <c r="A115" s="27">
        <v>113</v>
      </c>
      <c r="B115" s="28" t="s">
        <v>313</v>
      </c>
      <c r="C115" s="97" t="str">
        <f>_xlfn.DISPIMG("ID_D14B4B0A038A456CB67FE375B6C7FE34",1)</f>
        <v>=DISPIMG("ID_D14B4B0A038A456CB67FE375B6C7FE34",1)</v>
      </c>
      <c r="D115" s="98" t="s">
        <v>86</v>
      </c>
      <c r="E115" s="30">
        <v>6</v>
      </c>
      <c r="F115" s="28" t="s">
        <v>12</v>
      </c>
      <c r="G115" s="31"/>
      <c r="H115" s="32"/>
      <c r="I115" s="60" t="s">
        <v>314</v>
      </c>
    </row>
    <row r="116" s="3" customFormat="1" ht="60" customHeight="1" spans="1:9">
      <c r="A116" s="27">
        <v>114</v>
      </c>
      <c r="B116" s="28" t="s">
        <v>315</v>
      </c>
      <c r="C116" s="100" t="str">
        <f>_xlfn.DISPIMG("ID_C3F449BFA4CB44BA913E7E5EBD7CDA1A",1)</f>
        <v>=DISPIMG("ID_C3F449BFA4CB44BA913E7E5EBD7CDA1A",1)</v>
      </c>
      <c r="D116" s="60" t="s">
        <v>22</v>
      </c>
      <c r="E116" s="30">
        <v>34</v>
      </c>
      <c r="F116" s="28" t="s">
        <v>12</v>
      </c>
      <c r="G116" s="31"/>
      <c r="H116" s="32"/>
      <c r="I116" s="37" t="s">
        <v>316</v>
      </c>
    </row>
    <row r="117" s="3" customFormat="1" ht="60" customHeight="1" spans="1:9">
      <c r="A117" s="27">
        <v>115</v>
      </c>
      <c r="B117" s="28" t="s">
        <v>317</v>
      </c>
      <c r="C117" s="101" t="str">
        <f>_xlfn.DISPIMG("ID_85C9587F8E404139BBBDE7A43446F1F7",1)</f>
        <v>=DISPIMG("ID_85C9587F8E404139BBBDE7A43446F1F7",1)</v>
      </c>
      <c r="D117" s="60" t="s">
        <v>318</v>
      </c>
      <c r="E117" s="30">
        <v>46</v>
      </c>
      <c r="F117" s="28" t="s">
        <v>12</v>
      </c>
      <c r="G117" s="31"/>
      <c r="H117" s="32"/>
      <c r="I117" s="37" t="s">
        <v>319</v>
      </c>
    </row>
    <row r="118" s="17" customFormat="1" ht="60" customHeight="1" spans="1:9">
      <c r="A118" s="27">
        <v>116</v>
      </c>
      <c r="B118" s="42" t="s">
        <v>320</v>
      </c>
      <c r="C118" s="28" t="str">
        <f>_xlfn.DISPIMG("ID_EE945FED133F4C9188670B9F35909E32",1)</f>
        <v>=DISPIMG("ID_EE945FED133F4C9188670B9F35909E32",1)</v>
      </c>
      <c r="D118" s="102" t="s">
        <v>321</v>
      </c>
      <c r="E118" s="30">
        <v>42</v>
      </c>
      <c r="F118" s="28" t="s">
        <v>12</v>
      </c>
      <c r="G118" s="31"/>
      <c r="H118" s="32"/>
      <c r="I118" s="60" t="s">
        <v>322</v>
      </c>
    </row>
    <row r="119" s="17" customFormat="1" ht="60" customHeight="1" spans="1:9">
      <c r="A119" s="27">
        <v>117</v>
      </c>
      <c r="B119" s="30" t="s">
        <v>323</v>
      </c>
      <c r="C119" s="28" t="str">
        <f>_xlfn.DISPIMG("ID_8C7FE9C6D6D14E20A6FC30A9F6B6B573",1)</f>
        <v>=DISPIMG("ID_8C7FE9C6D6D14E20A6FC30A9F6B6B573",1)</v>
      </c>
      <c r="D119" s="53" t="s">
        <v>324</v>
      </c>
      <c r="E119" s="30">
        <v>9</v>
      </c>
      <c r="F119" s="28" t="s">
        <v>19</v>
      </c>
      <c r="G119" s="31"/>
      <c r="H119" s="32"/>
      <c r="I119" s="60" t="s">
        <v>325</v>
      </c>
    </row>
    <row r="120" s="17" customFormat="1" ht="60" customHeight="1" spans="1:9">
      <c r="A120" s="27">
        <v>118</v>
      </c>
      <c r="B120" s="28" t="s">
        <v>326</v>
      </c>
      <c r="C120" s="62" t="str">
        <f>_xlfn.DISPIMG("ID_387A517A55AA4DF8937BDF0A60613DC9",1)</f>
        <v>=DISPIMG("ID_387A517A55AA4DF8937BDF0A60613DC9",1)</v>
      </c>
      <c r="D120" s="60" t="s">
        <v>126</v>
      </c>
      <c r="E120" s="30">
        <v>9</v>
      </c>
      <c r="F120" s="28" t="s">
        <v>19</v>
      </c>
      <c r="G120" s="31"/>
      <c r="H120" s="32"/>
      <c r="I120" s="53" t="s">
        <v>327</v>
      </c>
    </row>
    <row r="121" s="17" customFormat="1" ht="60" customHeight="1" spans="1:9">
      <c r="A121" s="27">
        <v>119</v>
      </c>
      <c r="B121" s="28" t="s">
        <v>328</v>
      </c>
      <c r="C121" s="62" t="str">
        <f>_xlfn.DISPIMG("ID_B32A320D630543D3A1ECB2B735443E26",1)</f>
        <v>=DISPIMG("ID_B32A320D630543D3A1ECB2B735443E26",1)</v>
      </c>
      <c r="D121" s="60" t="s">
        <v>126</v>
      </c>
      <c r="E121" s="30">
        <v>18</v>
      </c>
      <c r="F121" s="28" t="s">
        <v>19</v>
      </c>
      <c r="G121" s="31"/>
      <c r="H121" s="32"/>
      <c r="I121" s="53" t="s">
        <v>329</v>
      </c>
    </row>
    <row r="122" s="4" customFormat="1" ht="60" customHeight="1" spans="1:9">
      <c r="A122" s="27">
        <v>120</v>
      </c>
      <c r="B122" s="28" t="s">
        <v>111</v>
      </c>
      <c r="C122" s="100" t="str">
        <f>_xlfn.DISPIMG("ID_49A1BEA87FCA4A2680018F5E3D3F2F94",1)</f>
        <v>=DISPIMG("ID_49A1BEA87FCA4A2680018F5E3D3F2F94",1)</v>
      </c>
      <c r="D122" s="103" t="s">
        <v>112</v>
      </c>
      <c r="E122" s="30">
        <v>9</v>
      </c>
      <c r="F122" s="28" t="s">
        <v>12</v>
      </c>
      <c r="G122" s="31"/>
      <c r="H122" s="32"/>
      <c r="I122" s="60" t="s">
        <v>330</v>
      </c>
    </row>
    <row r="123" s="4" customFormat="1" ht="14.25" spans="1:9">
      <c r="A123" s="104" t="s">
        <v>331</v>
      </c>
      <c r="B123" s="104"/>
      <c r="C123" s="104"/>
      <c r="D123" s="104"/>
      <c r="E123" s="28">
        <f>SUM(E3:E122)</f>
        <v>7865.85</v>
      </c>
      <c r="F123" s="105"/>
      <c r="G123" s="105"/>
      <c r="H123" s="106"/>
      <c r="I123" s="104"/>
    </row>
  </sheetData>
  <mergeCells count="1">
    <mergeCell ref="A1:I1"/>
  </mergeCells>
  <conditionalFormatting sqref="B36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{0d793b18-0988-405d-bd2d-85772b479a25}</x14:id>
        </ext>
      </extLst>
    </cfRule>
    <cfRule type="dataBar" priority="2">
      <dataBar>
        <cfvo type="min"/>
        <cfvo type="max"/>
        <color rgb="FF000000"/>
      </dataBar>
      <extLst>
        <ext xmlns:x14="http://schemas.microsoft.com/office/spreadsheetml/2009/9/main" uri="{B025F937-C7B1-47D3-B67F-A62EFF666E3E}">
          <x14:id>{778a4de5-d625-41bd-8b58-9e899883a455}</x14:id>
        </ext>
      </extLst>
    </cfRule>
  </conditionalFormatting>
  <pageMargins left="0.75" right="0.75" top="1" bottom="1" header="0.5" footer="0.5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d793b18-0988-405d-bd2d-85772b479a25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14:cfRule type="dataBar" id="{778a4de5-d625-41bd-8b58-9e899883a455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B36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办公家具清单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小小麻瓜</cp:lastModifiedBy>
  <dcterms:created xsi:type="dcterms:W3CDTF">2026-02-01T01:21:00Z</dcterms:created>
  <dcterms:modified xsi:type="dcterms:W3CDTF">2026-02-12T08:38:51Z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417E09B2DDFB4D77A0DB8DC2BD3433AA_13</vt:lpwstr>
  </property>
  <property fmtid="{D5CDD505-2E9C-101B-9397-08002B2CF9AE}" pid="4" name="KSOProductBuildVer">
    <vt:lpwstr>2052-12.1.0.25225</vt:lpwstr>
  </property>
  <property fmtid="{D5CDD505-2E9C-101B-9397-08002B2CF9AE}" pid="5" name="KSOReadingLayout">
    <vt:bool>true</vt:bool>
  </property>
</Properties>
</file>