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1925"/>
  </bookViews>
  <sheets>
    <sheet name="办公家具清单" sheetId="6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965EC72C4330494DB522EB276F7CF10F" descr=" "/>
        <xdr:cNvPicPr/>
      </xdr:nvPicPr>
      <xdr:blipFill>
        <a:blip r:embed="rId1"/>
        <a:srcRect/>
        <a:stretch>
          <a:fillRect/>
        </a:stretch>
      </xdr:blipFill>
      <xdr:spPr>
        <a:xfrm>
          <a:off x="2627630" y="15427325"/>
          <a:ext cx="932815" cy="6146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3" name="ID_D967A7966B9D49B3849A4FE600CC2086" descr=" "/>
        <xdr:cNvPicPr/>
      </xdr:nvPicPr>
      <xdr:blipFill>
        <a:blip r:embed="rId2"/>
        <a:srcRect/>
        <a:stretch>
          <a:fillRect/>
        </a:stretch>
      </xdr:blipFill>
      <xdr:spPr>
        <a:xfrm>
          <a:off x="2882265" y="16983076"/>
          <a:ext cx="868680" cy="55372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4" name="ID_7AAA6B8FE66249B0A38F7FBADFE3BE78" descr="WJ--SF9010"/>
        <xdr:cNvPicPr/>
      </xdr:nvPicPr>
      <xdr:blipFill>
        <a:blip r:embed="rId3"/>
        <a:srcRect l="31643" t="23316" r="31849" b="37248"/>
        <a:stretch>
          <a:fillRect/>
        </a:stretch>
      </xdr:blipFill>
      <xdr:spPr>
        <a:xfrm>
          <a:off x="2292350" y="45372656"/>
          <a:ext cx="1556385" cy="8382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5" name="ID_B03C3E8F77D14351A2C4C27FF231D246" descr=" "/>
        <xdr:cNvPicPr/>
      </xdr:nvPicPr>
      <xdr:blipFill>
        <a:blip r:embed="rId4"/>
        <a:srcRect/>
        <a:stretch>
          <a:fillRect/>
        </a:stretch>
      </xdr:blipFill>
      <xdr:spPr>
        <a:xfrm>
          <a:off x="2794635" y="523875"/>
          <a:ext cx="588645" cy="6477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6" name="ID_714EC086A17D4881BAA80C0D7C8D8054" descr="FQ-28方"/>
        <xdr:cNvPicPr/>
      </xdr:nvPicPr>
      <xdr:blipFill>
        <a:blip r:embed="rId5"/>
        <a:srcRect/>
        <a:stretch>
          <a:fillRect/>
        </a:stretch>
      </xdr:blipFill>
      <xdr:spPr>
        <a:xfrm>
          <a:off x="2703195" y="26334720"/>
          <a:ext cx="954405" cy="83312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7" name="ID_CF75C9160B2E4843B671F17DF62601DA" descr=" "/>
        <xdr:cNvPicPr/>
      </xdr:nvPicPr>
      <xdr:blipFill>
        <a:blip r:embed="rId6"/>
        <a:srcRect/>
        <a:stretch>
          <a:fillRect/>
        </a:stretch>
      </xdr:blipFill>
      <xdr:spPr>
        <a:xfrm>
          <a:off x="3238500" y="16586200"/>
          <a:ext cx="832485" cy="31813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8" name="ID_40DD498CAE734221AFAFA668F895109C" descr="万进-158 副本"/>
        <xdr:cNvPicPr/>
      </xdr:nvPicPr>
      <xdr:blipFill>
        <a:blip r:embed="rId7"/>
        <a:srcRect l="5642" t="5677" r="4423"/>
        <a:stretch>
          <a:fillRect/>
        </a:stretch>
      </xdr:blipFill>
      <xdr:spPr>
        <a:xfrm>
          <a:off x="2740025" y="13077190"/>
          <a:ext cx="892175" cy="43434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9" name="ID_105FD1B9BE614B24AB9C3007616C1EC0" descr="YS-04板式职员_页面_07_图像_0010"/>
        <xdr:cNvPicPr/>
      </xdr:nvPicPr>
      <xdr:blipFill>
        <a:blip r:embed="rId8"/>
        <a:srcRect/>
        <a:stretch>
          <a:fillRect/>
        </a:stretch>
      </xdr:blipFill>
      <xdr:spPr>
        <a:xfrm>
          <a:off x="3695700" y="63248540"/>
          <a:ext cx="524510" cy="86486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0" name="ID_49E6F637F3714D58964A8BE84C5DDEB2" descr=" "/>
        <xdr:cNvPicPr/>
      </xdr:nvPicPr>
      <xdr:blipFill>
        <a:blip r:embed="rId9"/>
        <a:srcRect/>
        <a:stretch>
          <a:fillRect/>
        </a:stretch>
      </xdr:blipFill>
      <xdr:spPr>
        <a:xfrm>
          <a:off x="1919605" y="109395896"/>
          <a:ext cx="1179830" cy="228472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1" name="ID_B32A320D630543D3A1ECB2B735443E26" descr="post_object_image_484140888"/>
        <xdr:cNvPicPr/>
      </xdr:nvPicPr>
      <xdr:blipFill>
        <a:blip r:embed="rId10"/>
        <a:srcRect/>
        <a:stretch>
          <a:fillRect/>
        </a:stretch>
      </xdr:blipFill>
      <xdr:spPr>
        <a:xfrm>
          <a:off x="0" y="0"/>
          <a:ext cx="1238250" cy="17462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2" name="ID_954ABA507705479A91A1EA53ECB490BE" descr=" "/>
        <xdr:cNvPicPr/>
      </xdr:nvPicPr>
      <xdr:blipFill>
        <a:blip r:embed="rId11"/>
        <a:srcRect/>
        <a:stretch>
          <a:fillRect/>
        </a:stretch>
      </xdr:blipFill>
      <xdr:spPr>
        <a:xfrm>
          <a:off x="3517265" y="87817328"/>
          <a:ext cx="845185" cy="87502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3" name="ID_B9E2FEE4238E4A02853922809F2A6504" descr=" "/>
        <xdr:cNvPicPr/>
      </xdr:nvPicPr>
      <xdr:blipFill>
        <a:blip r:embed="rId12"/>
        <a:srcRect/>
        <a:stretch>
          <a:fillRect/>
        </a:stretch>
      </xdr:blipFill>
      <xdr:spPr>
        <a:xfrm>
          <a:off x="3039110" y="36783644"/>
          <a:ext cx="3143250" cy="574357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4" name="ID_4D054B56214C477AAA3CA67310F91978" descr=" "/>
        <xdr:cNvPicPr/>
      </xdr:nvPicPr>
      <xdr:blipFill>
        <a:blip r:embed="rId13"/>
        <a:srcRect/>
        <a:stretch>
          <a:fillRect/>
        </a:stretch>
      </xdr:blipFill>
      <xdr:spPr>
        <a:xfrm>
          <a:off x="2911475" y="12861925"/>
          <a:ext cx="772160" cy="9080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5" name="ID_56C49B10F8754CC9BAAC0A77A9AE1D44" descr=" "/>
        <xdr:cNvPicPr/>
      </xdr:nvPicPr>
      <xdr:blipFill>
        <a:blip r:embed="rId14"/>
        <a:srcRect/>
        <a:stretch>
          <a:fillRect/>
        </a:stretch>
      </xdr:blipFill>
      <xdr:spPr>
        <a:xfrm>
          <a:off x="2644775" y="1978660"/>
          <a:ext cx="827405" cy="70612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6" name="ID_BFBA878EE8A14F00B09097404E3DBA68" descr=" "/>
        <xdr:cNvPicPr/>
      </xdr:nvPicPr>
      <xdr:blipFill>
        <a:blip r:embed="rId15"/>
        <a:srcRect/>
        <a:stretch>
          <a:fillRect/>
        </a:stretch>
      </xdr:blipFill>
      <xdr:spPr>
        <a:xfrm>
          <a:off x="2828925" y="69070856"/>
          <a:ext cx="2505075" cy="446722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7" name="ID_BDF2E408645540A6936D1E20CF8D9E47" descr=" "/>
        <xdr:cNvPicPr/>
      </xdr:nvPicPr>
      <xdr:blipFill>
        <a:blip r:embed="rId16"/>
        <a:srcRect/>
        <a:stretch>
          <a:fillRect/>
        </a:stretch>
      </xdr:blipFill>
      <xdr:spPr>
        <a:xfrm>
          <a:off x="3335020" y="521970"/>
          <a:ext cx="772795" cy="7048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8" name="ID_2585C614423A4A439882D339D0A85107" descr=" "/>
        <xdr:cNvPicPr/>
      </xdr:nvPicPr>
      <xdr:blipFill>
        <a:blip r:embed="rId17"/>
        <a:srcRect/>
        <a:stretch>
          <a:fillRect/>
        </a:stretch>
      </xdr:blipFill>
      <xdr:spPr>
        <a:xfrm>
          <a:off x="2604135" y="42357040"/>
          <a:ext cx="996950" cy="53594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9" name="ID_0D919E43081A428F96B48CB2AC507411" descr="C:/Users/尹祖武/AppData/Local/Temp/picturecompress_20230204102937/output_120.pngoutput_120"/>
        <xdr:cNvPicPr/>
      </xdr:nvPicPr>
      <xdr:blipFill>
        <a:blip r:embed="rId18"/>
        <a:srcRect/>
        <a:stretch>
          <a:fillRect/>
        </a:stretch>
      </xdr:blipFill>
      <xdr:spPr>
        <a:xfrm>
          <a:off x="2760345" y="1645920"/>
          <a:ext cx="675005" cy="92773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20" name="ID_8579AE6579EC4A0EAE26CAE5CEAE043C" descr=" "/>
        <xdr:cNvPicPr/>
      </xdr:nvPicPr>
      <xdr:blipFill>
        <a:blip r:embed="rId19"/>
        <a:srcRect/>
        <a:stretch>
          <a:fillRect/>
        </a:stretch>
      </xdr:blipFill>
      <xdr:spPr>
        <a:xfrm>
          <a:off x="3048000" y="9918700"/>
          <a:ext cx="2047875" cy="46101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21" name="ID_E074CC0C04F04DA39EC12FA2A8338DF5" descr=" "/>
        <xdr:cNvPicPr/>
      </xdr:nvPicPr>
      <xdr:blipFill>
        <a:blip r:embed="rId20"/>
        <a:srcRect/>
        <a:stretch>
          <a:fillRect/>
        </a:stretch>
      </xdr:blipFill>
      <xdr:spPr>
        <a:xfrm>
          <a:off x="2402840" y="4432300"/>
          <a:ext cx="1958340" cy="13989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22" name="ID_8C7FE9C6D6D14E20A6FC30A9F6B6B573" descr="post_object_image_3541716400"/>
        <xdr:cNvPicPr/>
      </xdr:nvPicPr>
      <xdr:blipFill>
        <a:blip r:embed="rId21"/>
        <a:srcRect/>
        <a:stretch>
          <a:fillRect/>
        </a:stretch>
      </xdr:blipFill>
      <xdr:spPr>
        <a:xfrm>
          <a:off x="0" y="0"/>
          <a:ext cx="3994150" cy="23114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23" name="ID_387A517A55AA4DF8937BDF0A60613DC9" descr="post_object_image_2365749473"/>
        <xdr:cNvPicPr/>
      </xdr:nvPicPr>
      <xdr:blipFill>
        <a:blip r:embed="rId22"/>
        <a:srcRect/>
        <a:stretch>
          <a:fillRect/>
        </a:stretch>
      </xdr:blipFill>
      <xdr:spPr>
        <a:xfrm>
          <a:off x="0" y="0"/>
          <a:ext cx="1206500" cy="18796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24" name="ID_D64CBE4233924FC6950FDBA47299A66E" descr=" "/>
        <xdr:cNvPicPr/>
      </xdr:nvPicPr>
      <xdr:blipFill>
        <a:blip r:embed="rId23"/>
        <a:srcRect/>
        <a:stretch>
          <a:fillRect/>
        </a:stretch>
      </xdr:blipFill>
      <xdr:spPr>
        <a:xfrm>
          <a:off x="2971165" y="3276600"/>
          <a:ext cx="836295" cy="38544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25" name="ID_E975504E7092454597160E1F7A86A080" descr=" "/>
        <xdr:cNvPicPr/>
      </xdr:nvPicPr>
      <xdr:blipFill>
        <a:blip r:embed="rId24"/>
        <a:srcRect/>
        <a:stretch>
          <a:fillRect/>
        </a:stretch>
      </xdr:blipFill>
      <xdr:spPr>
        <a:xfrm>
          <a:off x="2247265" y="7995285"/>
          <a:ext cx="671830" cy="48831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26" name="ID_B1B15E67D3514ACAB0C7CFBD66219FC0" descr="13"/>
        <xdr:cNvPicPr/>
      </xdr:nvPicPr>
      <xdr:blipFill>
        <a:blip r:embed="rId25"/>
        <a:srcRect t="16667"/>
        <a:stretch>
          <a:fillRect/>
        </a:stretch>
      </xdr:blipFill>
      <xdr:spPr>
        <a:xfrm>
          <a:off x="2741295" y="48892460"/>
          <a:ext cx="890905" cy="44513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27" name="ID_B9C2BAAE60564D6BB705E2E9F8A62EDA" descr=" "/>
        <xdr:cNvPicPr/>
      </xdr:nvPicPr>
      <xdr:blipFill>
        <a:blip r:embed="rId14"/>
        <a:srcRect/>
        <a:stretch>
          <a:fillRect/>
        </a:stretch>
      </xdr:blipFill>
      <xdr:spPr>
        <a:xfrm>
          <a:off x="2723515" y="3409950"/>
          <a:ext cx="670560" cy="5727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28" name="ID_A457F9116C8F4A85A98A5465D21AFD8B" descr=" "/>
        <xdr:cNvPicPr/>
      </xdr:nvPicPr>
      <xdr:blipFill>
        <a:blip r:embed="rId14"/>
        <a:srcRect/>
        <a:stretch>
          <a:fillRect/>
        </a:stretch>
      </xdr:blipFill>
      <xdr:spPr>
        <a:xfrm>
          <a:off x="2644775" y="4963160"/>
          <a:ext cx="827405" cy="70612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29" name="ID_3541A6FD748E48D7B19AA020EA1C08F1" descr=" "/>
        <xdr:cNvPicPr/>
      </xdr:nvPicPr>
      <xdr:blipFill>
        <a:blip r:embed="rId26"/>
        <a:srcRect/>
        <a:stretch>
          <a:fillRect/>
        </a:stretch>
      </xdr:blipFill>
      <xdr:spPr>
        <a:xfrm flipH="1">
          <a:off x="1982470" y="3378835"/>
          <a:ext cx="8305800" cy="49149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30" name="ID_441C612DA03A4B5085E82D5A40D23220" descr=" "/>
        <xdr:cNvPicPr/>
      </xdr:nvPicPr>
      <xdr:blipFill>
        <a:blip r:embed="rId27"/>
        <a:srcRect/>
        <a:stretch>
          <a:fillRect/>
        </a:stretch>
      </xdr:blipFill>
      <xdr:spPr>
        <a:xfrm>
          <a:off x="2481580" y="28131136"/>
          <a:ext cx="1173480" cy="95376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31" name="ID_1867F55369A241289084B3B44691DDAE" descr=" "/>
        <xdr:cNvPicPr/>
      </xdr:nvPicPr>
      <xdr:blipFill>
        <a:blip r:embed="rId28"/>
        <a:srcRect/>
        <a:stretch>
          <a:fillRect/>
        </a:stretch>
      </xdr:blipFill>
      <xdr:spPr>
        <a:xfrm>
          <a:off x="2303780" y="1822450"/>
          <a:ext cx="734060" cy="2432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32" name="ID_E133B4BC382B484D897AEAF9BC58164C" descr="beead709ad0a74c1d07e4abf0da86022"/>
        <xdr:cNvPicPr/>
      </xdr:nvPicPr>
      <xdr:blipFill>
        <a:blip r:embed="rId29"/>
        <a:srcRect/>
        <a:stretch>
          <a:fillRect/>
        </a:stretch>
      </xdr:blipFill>
      <xdr:spPr>
        <a:xfrm>
          <a:off x="2597785" y="24056340"/>
          <a:ext cx="969010" cy="93789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33" name="ID_7F2089556A11490CA85A349D1E98B266" descr=" "/>
        <xdr:cNvPicPr/>
      </xdr:nvPicPr>
      <xdr:blipFill>
        <a:blip r:embed="rId30"/>
        <a:srcRect/>
        <a:stretch>
          <a:fillRect/>
        </a:stretch>
      </xdr:blipFill>
      <xdr:spPr>
        <a:xfrm>
          <a:off x="3762375" y="5918200"/>
          <a:ext cx="12344400" cy="10287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34" name="ID_53E652ADFD7940868F60BA57EEB726D1" descr=" "/>
        <xdr:cNvPicPr/>
      </xdr:nvPicPr>
      <xdr:blipFill>
        <a:blip r:embed="rId31"/>
        <a:srcRect/>
        <a:stretch>
          <a:fillRect/>
        </a:stretch>
      </xdr:blipFill>
      <xdr:spPr>
        <a:xfrm>
          <a:off x="2533650" y="21722716"/>
          <a:ext cx="1043305" cy="57276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35" name="ID_D2D76DE6468F433D9BAAC54AFB780DF9" descr=" "/>
        <xdr:cNvPicPr/>
      </xdr:nvPicPr>
      <xdr:blipFill>
        <a:blip r:embed="rId32"/>
        <a:srcRect/>
        <a:stretch>
          <a:fillRect/>
        </a:stretch>
      </xdr:blipFill>
      <xdr:spPr>
        <a:xfrm>
          <a:off x="3107690" y="443230"/>
          <a:ext cx="3276600" cy="27051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36" name="ID_F9357470CDE34A7E983DC967DA8F18A0" descr="万进-158 副本"/>
        <xdr:cNvPicPr/>
      </xdr:nvPicPr>
      <xdr:blipFill>
        <a:blip r:embed="rId7"/>
        <a:srcRect l="5642" t="5677" r="4423"/>
        <a:stretch>
          <a:fillRect/>
        </a:stretch>
      </xdr:blipFill>
      <xdr:spPr>
        <a:xfrm>
          <a:off x="2644140" y="14221460"/>
          <a:ext cx="912495" cy="44386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37" name="ID_593B8429C6CC4A0CA36E2B3588B76082" descr=" "/>
        <xdr:cNvPicPr/>
      </xdr:nvPicPr>
      <xdr:blipFill>
        <a:blip r:embed="rId33"/>
        <a:srcRect/>
        <a:stretch>
          <a:fillRect/>
        </a:stretch>
      </xdr:blipFill>
      <xdr:spPr>
        <a:xfrm>
          <a:off x="3304540" y="96301560"/>
          <a:ext cx="1238250" cy="62547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38" name="ID_449CE84AEA604A7AB244088E42139DF7" descr="C:\Users\samsung\AppData\Roaming\Tencent\Users\2439540518\QQ\WinTemp\RichOle\B%{RH4QK$096H92PSR$FBEE.png"/>
        <xdr:cNvPicPr/>
      </xdr:nvPicPr>
      <xdr:blipFill>
        <a:blip r:embed="rId34"/>
        <a:srcRect/>
        <a:stretch>
          <a:fillRect/>
        </a:stretch>
      </xdr:blipFill>
      <xdr:spPr>
        <a:xfrm>
          <a:off x="3482340" y="68651752"/>
          <a:ext cx="894080" cy="80264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39" name="ID_1280C96E88F049A88DC270F26EEDD5B9" descr="13"/>
        <xdr:cNvPicPr/>
      </xdr:nvPicPr>
      <xdr:blipFill>
        <a:blip r:embed="rId25"/>
        <a:srcRect t="16667"/>
        <a:stretch>
          <a:fillRect/>
        </a:stretch>
      </xdr:blipFill>
      <xdr:spPr>
        <a:xfrm>
          <a:off x="2693670" y="47567848"/>
          <a:ext cx="890905" cy="44513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40" name="ID_5FA8BF6B99384903A342A878A24A624C" descr=" "/>
        <xdr:cNvPicPr/>
      </xdr:nvPicPr>
      <xdr:blipFill>
        <a:blip r:embed="rId35"/>
        <a:srcRect/>
        <a:stretch>
          <a:fillRect/>
        </a:stretch>
      </xdr:blipFill>
      <xdr:spPr>
        <a:xfrm>
          <a:off x="2700020" y="40060244"/>
          <a:ext cx="1057910" cy="62547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41" name="ID_A48466FBFDEB4BFEB35BAE22030FACD1" descr="0da9e2d6f525c85ce2b944eddb71a47"/>
        <xdr:cNvPicPr/>
      </xdr:nvPicPr>
      <xdr:blipFill>
        <a:blip r:embed="rId36"/>
        <a:srcRect l="26518" t="16835" r="38289" b="12393"/>
        <a:stretch>
          <a:fillRect/>
        </a:stretch>
      </xdr:blipFill>
      <xdr:spPr>
        <a:xfrm>
          <a:off x="2895600" y="105379520"/>
          <a:ext cx="589915" cy="8229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42" name="ID_A35F02BECC104B478373E9CC3C3AB45F" descr=" "/>
        <xdr:cNvPicPr/>
      </xdr:nvPicPr>
      <xdr:blipFill>
        <a:blip r:embed="rId37"/>
        <a:srcRect/>
        <a:stretch>
          <a:fillRect/>
        </a:stretch>
      </xdr:blipFill>
      <xdr:spPr>
        <a:xfrm>
          <a:off x="3394075" y="41880156"/>
          <a:ext cx="1097280" cy="7543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43" name="ID_38A16ACCEF864AC6B3C7ED0953AF72CB" descr="13"/>
        <xdr:cNvPicPr/>
      </xdr:nvPicPr>
      <xdr:blipFill>
        <a:blip r:embed="rId25"/>
        <a:srcRect t="16667"/>
        <a:stretch>
          <a:fillRect/>
        </a:stretch>
      </xdr:blipFill>
      <xdr:spPr>
        <a:xfrm>
          <a:off x="2764790" y="50036728"/>
          <a:ext cx="890905" cy="44513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44" name="ID_ACFD514F2C7145919AA2D4533BB652EC" descr=" "/>
        <xdr:cNvPicPr/>
      </xdr:nvPicPr>
      <xdr:blipFill>
        <a:blip r:embed="rId38"/>
        <a:srcRect/>
        <a:stretch>
          <a:fillRect/>
        </a:stretch>
      </xdr:blipFill>
      <xdr:spPr>
        <a:xfrm>
          <a:off x="2430145" y="6870065"/>
          <a:ext cx="972185" cy="66484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45" name="ID_26E6D80B21644E1B90A1EC609450EB61" descr=" "/>
        <xdr:cNvPicPr/>
      </xdr:nvPicPr>
      <xdr:blipFill>
        <a:blip r:embed="rId39"/>
        <a:srcRect/>
        <a:stretch>
          <a:fillRect/>
        </a:stretch>
      </xdr:blipFill>
      <xdr:spPr>
        <a:xfrm>
          <a:off x="3065780" y="11169650"/>
          <a:ext cx="1390650" cy="421957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46" name="ID_D884EC8E3701403AB74701D163F0A358" descr=" "/>
        <xdr:cNvPicPr/>
      </xdr:nvPicPr>
      <xdr:blipFill>
        <a:blip r:embed="rId40"/>
        <a:srcRect/>
        <a:stretch>
          <a:fillRect/>
        </a:stretch>
      </xdr:blipFill>
      <xdr:spPr>
        <a:xfrm>
          <a:off x="2931795" y="5282565"/>
          <a:ext cx="367030" cy="6477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47" name="ID_8C663AF981E24E249BE0A26A0A763586" descr=" "/>
        <xdr:cNvPicPr/>
      </xdr:nvPicPr>
      <xdr:blipFill>
        <a:blip r:embed="rId41"/>
        <a:srcRect l="5325" r="4556"/>
        <a:stretch>
          <a:fillRect/>
        </a:stretch>
      </xdr:blipFill>
      <xdr:spPr>
        <a:xfrm>
          <a:off x="3228975" y="4968875"/>
          <a:ext cx="720090" cy="89979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48" name="ID_4EE480DC674844269EA7EA3EC3F99568" descr=" "/>
        <xdr:cNvPicPr/>
      </xdr:nvPicPr>
      <xdr:blipFill>
        <a:blip r:embed="rId42"/>
        <a:srcRect/>
        <a:stretch>
          <a:fillRect/>
        </a:stretch>
      </xdr:blipFill>
      <xdr:spPr>
        <a:xfrm>
          <a:off x="3300095" y="7523480"/>
          <a:ext cx="808990" cy="6477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49" name="ID_537ED8A230424A6A8A79E634ACA39EF6" descr=" "/>
        <xdr:cNvPicPr/>
      </xdr:nvPicPr>
      <xdr:blipFill>
        <a:blip r:embed="rId43"/>
        <a:srcRect/>
        <a:stretch>
          <a:fillRect/>
        </a:stretch>
      </xdr:blipFill>
      <xdr:spPr>
        <a:xfrm>
          <a:off x="3676650" y="11118850"/>
          <a:ext cx="7143750" cy="71437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50" name="ID_ABD485FD919D4625B842975F031C3737" descr="0da9e2d6f525c85ce2b944eddb71a47"/>
        <xdr:cNvPicPr/>
      </xdr:nvPicPr>
      <xdr:blipFill>
        <a:blip r:embed="rId36"/>
        <a:srcRect l="26518" t="16835" r="38289" b="12393"/>
        <a:stretch>
          <a:fillRect/>
        </a:stretch>
      </xdr:blipFill>
      <xdr:spPr>
        <a:xfrm>
          <a:off x="2819400" y="102909368"/>
          <a:ext cx="589915" cy="8229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51" name="ID_F00CD10336454321AFF828E30CB78727" descr=" "/>
        <xdr:cNvPicPr/>
      </xdr:nvPicPr>
      <xdr:blipFill>
        <a:blip r:embed="rId44"/>
        <a:srcRect/>
        <a:stretch>
          <a:fillRect/>
        </a:stretch>
      </xdr:blipFill>
      <xdr:spPr>
        <a:xfrm>
          <a:off x="2722880" y="31281370"/>
          <a:ext cx="760095" cy="46482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52" name="ID_2480DC011933438290180DE87DEBA50A" descr=" "/>
        <xdr:cNvPicPr/>
      </xdr:nvPicPr>
      <xdr:blipFill>
        <a:blip r:embed="rId45"/>
        <a:srcRect/>
        <a:stretch>
          <a:fillRect/>
        </a:stretch>
      </xdr:blipFill>
      <xdr:spPr>
        <a:xfrm>
          <a:off x="2963545" y="12752705"/>
          <a:ext cx="3562350" cy="355282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53" name="ID_786598C6865642479D24D244872802A7" descr=" "/>
        <xdr:cNvPicPr/>
      </xdr:nvPicPr>
      <xdr:blipFill>
        <a:blip r:embed="rId46"/>
        <a:srcRect/>
        <a:stretch>
          <a:fillRect/>
        </a:stretch>
      </xdr:blipFill>
      <xdr:spPr>
        <a:xfrm>
          <a:off x="2571750" y="35429824"/>
          <a:ext cx="1002030" cy="89344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54" name="ID_42D7CB3989A8437A8CDDECA83BBA114D" descr=" "/>
        <xdr:cNvPicPr/>
      </xdr:nvPicPr>
      <xdr:blipFill>
        <a:blip r:embed="rId47"/>
        <a:srcRect/>
        <a:stretch>
          <a:fillRect/>
        </a:stretch>
      </xdr:blipFill>
      <xdr:spPr>
        <a:xfrm>
          <a:off x="2592705" y="63035816"/>
          <a:ext cx="915035" cy="4876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55" name="ID_153B00C0813E4D09B041B7D03D8D3BC8" descr=" "/>
        <xdr:cNvPicPr/>
      </xdr:nvPicPr>
      <xdr:blipFill>
        <a:blip r:embed="rId48"/>
        <a:srcRect/>
        <a:stretch>
          <a:fillRect/>
        </a:stretch>
      </xdr:blipFill>
      <xdr:spPr>
        <a:xfrm>
          <a:off x="2584450" y="13952855"/>
          <a:ext cx="815340" cy="5753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56" name="ID_3DE8621C65F54363BC578CEF367636F5" descr=" "/>
        <xdr:cNvPicPr/>
      </xdr:nvPicPr>
      <xdr:blipFill>
        <a:blip r:embed="rId49"/>
        <a:srcRect/>
        <a:stretch>
          <a:fillRect/>
        </a:stretch>
      </xdr:blipFill>
      <xdr:spPr>
        <a:xfrm>
          <a:off x="2687955" y="29441140"/>
          <a:ext cx="798195" cy="5651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57" name="ID_37DBEE6FB8FF45D0A9A0980CD8C0C326" descr=" "/>
        <xdr:cNvPicPr/>
      </xdr:nvPicPr>
      <xdr:blipFill>
        <a:blip r:embed="rId50"/>
        <a:srcRect/>
        <a:stretch>
          <a:fillRect/>
        </a:stretch>
      </xdr:blipFill>
      <xdr:spPr>
        <a:xfrm>
          <a:off x="3280410" y="1962150"/>
          <a:ext cx="876300" cy="7404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58" name="ID_CE3BA67A674E42B599CCACA233FFD3AA" descr=" "/>
        <xdr:cNvPicPr/>
      </xdr:nvPicPr>
      <xdr:blipFill>
        <a:blip r:embed="rId51"/>
        <a:srcRect/>
        <a:stretch>
          <a:fillRect/>
        </a:stretch>
      </xdr:blipFill>
      <xdr:spPr>
        <a:xfrm>
          <a:off x="2708275" y="84893152"/>
          <a:ext cx="775970" cy="104203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59" name="ID_0FD74A594B464BB9BA6FF40A97E5FF75" descr=" "/>
        <xdr:cNvPicPr/>
      </xdr:nvPicPr>
      <xdr:blipFill>
        <a:blip r:embed="rId52"/>
        <a:srcRect/>
        <a:stretch>
          <a:fillRect/>
        </a:stretch>
      </xdr:blipFill>
      <xdr:spPr>
        <a:xfrm>
          <a:off x="2882265" y="5495925"/>
          <a:ext cx="1457960" cy="130302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60" name="ID_4A968EFBF2AE4F4798D63F3C317656E4" descr=" "/>
        <xdr:cNvPicPr/>
      </xdr:nvPicPr>
      <xdr:blipFill>
        <a:blip r:embed="rId53"/>
        <a:srcRect/>
        <a:stretch>
          <a:fillRect/>
        </a:stretch>
      </xdr:blipFill>
      <xdr:spPr>
        <a:xfrm>
          <a:off x="2018665" y="66420364"/>
          <a:ext cx="4373880" cy="434340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61" name="ID_32B9D4D4F9E646D69D2B401188683257" descr="C:/Users/尹祖武/AppData/Local/Temp/picturecompress_20230204102937/output_117.jpgoutput_117"/>
        <xdr:cNvPicPr/>
      </xdr:nvPicPr>
      <xdr:blipFill>
        <a:blip r:embed="rId54"/>
        <a:srcRect/>
        <a:stretch>
          <a:fillRect/>
        </a:stretch>
      </xdr:blipFill>
      <xdr:spPr>
        <a:xfrm>
          <a:off x="2849245" y="10253345"/>
          <a:ext cx="654050" cy="99123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62" name="ID_D93189987C184A168C23EA66959230D0" descr=" "/>
        <xdr:cNvPicPr/>
      </xdr:nvPicPr>
      <xdr:blipFill>
        <a:blip r:embed="rId55"/>
        <a:srcRect/>
        <a:stretch>
          <a:fillRect/>
        </a:stretch>
      </xdr:blipFill>
      <xdr:spPr>
        <a:xfrm>
          <a:off x="2628900" y="6427470"/>
          <a:ext cx="894080" cy="10337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63" name="ID_85C9587F8E404139BBBDE7A43446F1F7" descr=" "/>
        <xdr:cNvPicPr/>
      </xdr:nvPicPr>
      <xdr:blipFill>
        <a:blip r:embed="rId56"/>
        <a:srcRect/>
        <a:stretch>
          <a:fillRect/>
        </a:stretch>
      </xdr:blipFill>
      <xdr:spPr>
        <a:xfrm>
          <a:off x="18528030" y="205741904"/>
          <a:ext cx="1440180" cy="7016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64" name="ID_C3F449BFA4CB44BA913E7E5EBD7CDA1A" descr=" "/>
        <xdr:cNvPicPr/>
      </xdr:nvPicPr>
      <xdr:blipFill>
        <a:blip r:embed="rId57"/>
        <a:srcRect/>
        <a:stretch>
          <a:fillRect/>
        </a:stretch>
      </xdr:blipFill>
      <xdr:spPr>
        <a:xfrm>
          <a:off x="2331720" y="106378376"/>
          <a:ext cx="897890" cy="60896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65" name="ID_BD0C8B371FC84A9FB2CF7FC0171002F0" descr=" "/>
        <xdr:cNvPicPr/>
      </xdr:nvPicPr>
      <xdr:blipFill>
        <a:blip r:embed="rId58"/>
        <a:srcRect/>
        <a:stretch>
          <a:fillRect/>
        </a:stretch>
      </xdr:blipFill>
      <xdr:spPr>
        <a:xfrm>
          <a:off x="2702560" y="1040765"/>
          <a:ext cx="1113790" cy="52768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66" name="ID_A734C39C955B430FB1F6BD1498B6E67D" descr="0da9e2d6f525c85ce2b944eddb71a47"/>
        <xdr:cNvPicPr/>
      </xdr:nvPicPr>
      <xdr:blipFill>
        <a:blip r:embed="rId36"/>
        <a:srcRect l="26518" t="16835" r="38289" b="12393"/>
        <a:stretch>
          <a:fillRect/>
        </a:stretch>
      </xdr:blipFill>
      <xdr:spPr>
        <a:xfrm>
          <a:off x="2790825" y="108411648"/>
          <a:ext cx="589915" cy="8229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67" name="ID_1751A5322AF7482CA0D464361E483755" descr=" "/>
        <xdr:cNvPicPr/>
      </xdr:nvPicPr>
      <xdr:blipFill>
        <a:blip r:embed="rId59"/>
        <a:srcRect/>
        <a:stretch>
          <a:fillRect/>
        </a:stretch>
      </xdr:blipFill>
      <xdr:spPr>
        <a:xfrm>
          <a:off x="2619375" y="88594568"/>
          <a:ext cx="767715" cy="98360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68" name="ID_1F5AEF2A10C045069AD8F5246C930461" descr=" "/>
        <xdr:cNvPicPr/>
      </xdr:nvPicPr>
      <xdr:blipFill>
        <a:blip r:embed="rId60"/>
        <a:srcRect/>
        <a:stretch>
          <a:fillRect/>
        </a:stretch>
      </xdr:blipFill>
      <xdr:spPr>
        <a:xfrm>
          <a:off x="2790825" y="36197540"/>
          <a:ext cx="876300" cy="88328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69" name="ID_D515D0DC61D64CAA9A05F1CA8C6DB1C0" descr=" "/>
        <xdr:cNvPicPr/>
      </xdr:nvPicPr>
      <xdr:blipFill>
        <a:blip r:embed="rId61"/>
        <a:srcRect/>
        <a:stretch>
          <a:fillRect/>
        </a:stretch>
      </xdr:blipFill>
      <xdr:spPr>
        <a:xfrm>
          <a:off x="2583815" y="542925"/>
          <a:ext cx="988695" cy="71437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70" name="ID_1AE76367851B46689AC695F378183D48" descr=" "/>
        <xdr:cNvPicPr/>
      </xdr:nvPicPr>
      <xdr:blipFill>
        <a:blip r:embed="rId62"/>
        <a:srcRect/>
        <a:stretch>
          <a:fillRect/>
        </a:stretch>
      </xdr:blipFill>
      <xdr:spPr>
        <a:xfrm>
          <a:off x="2870835" y="37275136"/>
          <a:ext cx="487680" cy="71691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71" name="ID_2E0480BB3B2B43AC97A216F97A65C95A" descr=" "/>
        <xdr:cNvPicPr/>
      </xdr:nvPicPr>
      <xdr:blipFill>
        <a:blip r:embed="rId63"/>
        <a:srcRect/>
        <a:stretch>
          <a:fillRect/>
        </a:stretch>
      </xdr:blipFill>
      <xdr:spPr>
        <a:xfrm>
          <a:off x="2174240" y="56040020"/>
          <a:ext cx="6096000" cy="60960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72" name="ID_D14B4B0A038A456CB67FE375B6C7FE34" descr=" "/>
        <xdr:cNvPicPr/>
      </xdr:nvPicPr>
      <xdr:blipFill>
        <a:blip r:embed="rId64"/>
        <a:srcRect/>
        <a:stretch>
          <a:fillRect/>
        </a:stretch>
      </xdr:blipFill>
      <xdr:spPr>
        <a:xfrm>
          <a:off x="1997075" y="111624112"/>
          <a:ext cx="5705475" cy="484822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73" name="ID_21490A433BF547208E48F2C10FBC1945" descr=" "/>
        <xdr:cNvPicPr/>
      </xdr:nvPicPr>
      <xdr:blipFill>
        <a:blip r:embed="rId65"/>
        <a:srcRect/>
        <a:stretch>
          <a:fillRect/>
        </a:stretch>
      </xdr:blipFill>
      <xdr:spPr>
        <a:xfrm>
          <a:off x="2741295" y="585470"/>
          <a:ext cx="763270" cy="64071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74" name="ID_9E75E3A86A894694807C7608560B248B" descr=" "/>
        <xdr:cNvPicPr/>
      </xdr:nvPicPr>
      <xdr:blipFill>
        <a:blip r:embed="rId66"/>
        <a:srcRect/>
        <a:stretch>
          <a:fillRect/>
        </a:stretch>
      </xdr:blipFill>
      <xdr:spPr>
        <a:xfrm>
          <a:off x="2588895" y="590550"/>
          <a:ext cx="857250" cy="6496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75" name="ID_8462B33DFAF943608C46B9EC0BF12F8F" descr="post_object_image_2506735909"/>
        <xdr:cNvPicPr/>
      </xdr:nvPicPr>
      <xdr:blipFill>
        <a:blip r:embed="rId67"/>
        <a:srcRect/>
        <a:stretch>
          <a:fillRect/>
        </a:stretch>
      </xdr:blipFill>
      <xdr:spPr>
        <a:xfrm>
          <a:off x="0" y="0"/>
          <a:ext cx="5095875" cy="47434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76" name="ID_F8E25E99875442FBA9104444A4C0DA8A" descr=" "/>
        <xdr:cNvPicPr/>
      </xdr:nvPicPr>
      <xdr:blipFill>
        <a:blip r:embed="rId68"/>
        <a:srcRect/>
        <a:stretch>
          <a:fillRect/>
        </a:stretch>
      </xdr:blipFill>
      <xdr:spPr>
        <a:xfrm>
          <a:off x="2440940" y="119269512"/>
          <a:ext cx="6287135" cy="566737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77" name="ID_9D757BC827EE41FAACC6B205DEFD5DA9" descr=" "/>
        <xdr:cNvPicPr/>
      </xdr:nvPicPr>
      <xdr:blipFill>
        <a:blip r:embed="rId69"/>
        <a:srcRect/>
        <a:stretch>
          <a:fillRect/>
        </a:stretch>
      </xdr:blipFill>
      <xdr:spPr>
        <a:xfrm>
          <a:off x="2657475" y="7681595"/>
          <a:ext cx="838200" cy="94297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78" name="ID_BE05E6227F834F23AE8C32ED16FB4837" descr=" "/>
        <xdr:cNvPicPr/>
      </xdr:nvPicPr>
      <xdr:blipFill>
        <a:blip r:embed="rId70"/>
        <a:srcRect/>
        <a:stretch>
          <a:fillRect/>
        </a:stretch>
      </xdr:blipFill>
      <xdr:spPr>
        <a:xfrm>
          <a:off x="2694305" y="33898204"/>
          <a:ext cx="991235" cy="6654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79" name="ID_05753E4E4986435184665CED74C45225" descr=" "/>
        <xdr:cNvPicPr/>
      </xdr:nvPicPr>
      <xdr:blipFill>
        <a:blip r:embed="rId71"/>
        <a:srcRect/>
        <a:stretch>
          <a:fillRect/>
        </a:stretch>
      </xdr:blipFill>
      <xdr:spPr>
        <a:xfrm>
          <a:off x="2736850" y="3145155"/>
          <a:ext cx="623570" cy="6921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80" name="ID_91CAB104DDC4476D84101DCB71788C02" descr=" "/>
        <xdr:cNvPicPr/>
      </xdr:nvPicPr>
      <xdr:blipFill>
        <a:blip r:embed="rId72"/>
        <a:srcRect/>
        <a:stretch>
          <a:fillRect/>
        </a:stretch>
      </xdr:blipFill>
      <xdr:spPr>
        <a:xfrm>
          <a:off x="3021330" y="10137140"/>
          <a:ext cx="4448175" cy="27813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81" name="ID_EBB3BE252AE64433ADCD08FC9295C7F4" descr=" "/>
        <xdr:cNvPicPr/>
      </xdr:nvPicPr>
      <xdr:blipFill>
        <a:blip r:embed="rId73"/>
        <a:srcRect/>
        <a:stretch>
          <a:fillRect/>
        </a:stretch>
      </xdr:blipFill>
      <xdr:spPr>
        <a:xfrm>
          <a:off x="2602230" y="91259024"/>
          <a:ext cx="988695" cy="598808"/>
        </a:xfrm>
        <a:prstGeom prst="rect">
          <a:avLst/>
        </a:prstGeom>
        <a:noFill/>
        <a:ln w="1" cap="flat" cmpd="sng">
          <a:noFill/>
          <a:prstDash val="solid"/>
          <a:miter/>
        </a:ln>
        <a:effectLst/>
      </xdr:spPr>
    </xdr:pic>
  </etc:cellImage>
  <etc:cellImage>
    <xdr:pic>
      <xdr:nvPicPr>
        <xdr:cNvPr id="82" name="ID_C6FD5B93C9C64C948F685828874667A4" descr=" "/>
        <xdr:cNvPicPr/>
      </xdr:nvPicPr>
      <xdr:blipFill>
        <a:blip r:embed="rId14"/>
        <a:srcRect/>
        <a:stretch>
          <a:fillRect/>
        </a:stretch>
      </xdr:blipFill>
      <xdr:spPr>
        <a:xfrm>
          <a:off x="2644775" y="603885"/>
          <a:ext cx="827405" cy="70612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83" name="ID_BDF043EBCA5F46BBB2FA3A8F0376432F" descr="C:\Users\samsung\AppData\Roaming\Tencent\Users\2807703410\QQ\WinTemp\RichOle\31HQQ$VF0O[J$5UV4QK54RH.png"/>
        <xdr:cNvPicPr/>
      </xdr:nvPicPr>
      <xdr:blipFill>
        <a:blip r:embed="rId74"/>
        <a:srcRect/>
        <a:stretch>
          <a:fillRect/>
        </a:stretch>
      </xdr:blipFill>
      <xdr:spPr>
        <a:xfrm>
          <a:off x="2758440" y="32055436"/>
          <a:ext cx="657860" cy="3530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84" name="ID_AE1F1255D34C4174BBB84FA2A771F321" descr=" "/>
        <xdr:cNvPicPr/>
      </xdr:nvPicPr>
      <xdr:blipFill>
        <a:blip r:embed="rId75"/>
        <a:srcRect/>
        <a:stretch>
          <a:fillRect/>
        </a:stretch>
      </xdr:blipFill>
      <xdr:spPr>
        <a:xfrm>
          <a:off x="2567305" y="19177636"/>
          <a:ext cx="1047750" cy="60007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85" name="ID_A292C9BC76B34006A40198CCBF8D9565" descr=" "/>
        <xdr:cNvPicPr/>
      </xdr:nvPicPr>
      <xdr:blipFill>
        <a:blip r:embed="rId76"/>
        <a:srcRect/>
        <a:stretch>
          <a:fillRect/>
        </a:stretch>
      </xdr:blipFill>
      <xdr:spPr>
        <a:xfrm>
          <a:off x="3486150" y="6902450"/>
          <a:ext cx="1122680" cy="17481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86" name="ID_1EF45A99E3D742FD8DD803F33C7F94DE" descr=" "/>
        <xdr:cNvPicPr/>
      </xdr:nvPicPr>
      <xdr:blipFill>
        <a:blip r:embed="rId35"/>
        <a:srcRect/>
        <a:stretch>
          <a:fillRect/>
        </a:stretch>
      </xdr:blipFill>
      <xdr:spPr>
        <a:xfrm>
          <a:off x="2700020" y="38808660"/>
          <a:ext cx="1057910" cy="62547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87" name="ID_EE945FED133F4C9188670B9F35909E32" descr=" "/>
        <xdr:cNvPicPr/>
      </xdr:nvPicPr>
      <xdr:blipFill>
        <a:blip r:embed="rId77"/>
        <a:srcRect/>
        <a:stretch>
          <a:fillRect/>
        </a:stretch>
      </xdr:blipFill>
      <xdr:spPr>
        <a:xfrm>
          <a:off x="2685415" y="3154680"/>
          <a:ext cx="849630" cy="7302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88" name="ID_5835A177F5C643E084EB26E6ABBE5F46" descr=" "/>
        <xdr:cNvPicPr/>
      </xdr:nvPicPr>
      <xdr:blipFill>
        <a:blip r:embed="rId78"/>
        <a:srcRect/>
        <a:stretch>
          <a:fillRect/>
        </a:stretch>
      </xdr:blipFill>
      <xdr:spPr>
        <a:xfrm>
          <a:off x="2708275" y="17713324"/>
          <a:ext cx="772160" cy="1075692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89" name="ID_73F33CCB3B064AE196BF2F80A6EA504A" descr=" "/>
        <xdr:cNvPicPr/>
      </xdr:nvPicPr>
      <xdr:blipFill>
        <a:blip r:embed="rId79"/>
        <a:srcRect/>
        <a:stretch>
          <a:fillRect/>
        </a:stretch>
      </xdr:blipFill>
      <xdr:spPr>
        <a:xfrm>
          <a:off x="2545080" y="1153095808"/>
          <a:ext cx="1609725" cy="2190848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90" name="ID_94EA5425C1894B46862BCFB08A57F8E9" descr=" "/>
        <xdr:cNvPicPr/>
      </xdr:nvPicPr>
      <xdr:blipFill>
        <a:blip r:embed="rId80"/>
        <a:srcRect/>
        <a:stretch>
          <a:fillRect/>
        </a:stretch>
      </xdr:blipFill>
      <xdr:spPr>
        <a:xfrm>
          <a:off x="3343275" y="58702576"/>
          <a:ext cx="714375" cy="84010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91" name="ID_401B7B80B905461FBC102C7E45997D1B" descr=" "/>
        <xdr:cNvPicPr/>
      </xdr:nvPicPr>
      <xdr:blipFill>
        <a:blip r:embed="rId81"/>
        <a:srcRect/>
        <a:stretch>
          <a:fillRect/>
        </a:stretch>
      </xdr:blipFill>
      <xdr:spPr>
        <a:xfrm>
          <a:off x="4029075" y="12372975"/>
          <a:ext cx="7143750" cy="7143749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92" name="ID_4D3ADEF1B33F4A4DB59528811CC77F77" descr=" "/>
        <xdr:cNvPicPr/>
      </xdr:nvPicPr>
      <xdr:blipFill>
        <a:blip r:embed="rId82"/>
        <a:srcRect/>
        <a:stretch>
          <a:fillRect/>
        </a:stretch>
      </xdr:blipFill>
      <xdr:spPr>
        <a:xfrm>
          <a:off x="3268980" y="17952720"/>
          <a:ext cx="742950" cy="52641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93" name="ID_49A1BEA87FCA4A2680018F5E3D3F2F94" descr="post_object_image_4212636673"/>
        <xdr:cNvPicPr/>
      </xdr:nvPicPr>
      <xdr:blipFill>
        <a:blip r:embed="rId83"/>
        <a:srcRect/>
        <a:stretch>
          <a:fillRect/>
        </a:stretch>
      </xdr:blipFill>
      <xdr:spPr>
        <a:xfrm>
          <a:off x="0" y="0"/>
          <a:ext cx="3149600" cy="25527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94" name="ID_6542C95A96814ABC96E6D6736E637ED9" descr=" "/>
        <xdr:cNvPicPr/>
      </xdr:nvPicPr>
      <xdr:blipFill>
        <a:blip r:embed="rId84"/>
        <a:srcRect/>
        <a:stretch>
          <a:fillRect/>
        </a:stretch>
      </xdr:blipFill>
      <xdr:spPr>
        <a:xfrm>
          <a:off x="2954655" y="16503015"/>
          <a:ext cx="864235" cy="920749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95" name="ID_C1A139D2485449EDB536BF59814ADB44" descr=" "/>
        <xdr:cNvPicPr/>
      </xdr:nvPicPr>
      <xdr:blipFill>
        <a:blip r:embed="rId85"/>
        <a:srcRect/>
        <a:stretch>
          <a:fillRect/>
        </a:stretch>
      </xdr:blipFill>
      <xdr:spPr>
        <a:xfrm>
          <a:off x="2689225" y="4242435"/>
          <a:ext cx="694690" cy="6477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96" name="ID_05254AC2705C4BF989E433CB52840939" descr=" "/>
        <xdr:cNvPicPr/>
      </xdr:nvPicPr>
      <xdr:blipFill>
        <a:blip r:embed="rId44"/>
        <a:srcRect/>
        <a:stretch>
          <a:fillRect/>
        </a:stretch>
      </xdr:blipFill>
      <xdr:spPr>
        <a:xfrm>
          <a:off x="2694940" y="26066116"/>
          <a:ext cx="760095" cy="46482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97" name="ID_EF4FEA37827B4E2F9208F3C851522C6F" descr=" "/>
        <xdr:cNvPicPr/>
      </xdr:nvPicPr>
      <xdr:blipFill>
        <a:blip r:embed="rId44"/>
        <a:srcRect/>
        <a:stretch>
          <a:fillRect/>
        </a:stretch>
      </xdr:blipFill>
      <xdr:spPr>
        <a:xfrm>
          <a:off x="2722880" y="33101916"/>
          <a:ext cx="760095" cy="46482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98" name="ID_92CE4C5BD9804A17BED92BB0F5AD1E2F" descr=" "/>
        <xdr:cNvPicPr/>
      </xdr:nvPicPr>
      <xdr:blipFill>
        <a:blip r:embed="rId86"/>
        <a:srcRect/>
        <a:stretch>
          <a:fillRect/>
        </a:stretch>
      </xdr:blipFill>
      <xdr:spPr>
        <a:xfrm>
          <a:off x="2701925" y="15326360"/>
          <a:ext cx="645795" cy="75374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99" name="ID_6C1E1B10FD2543F98B8B03DDAE392BC7" descr=" "/>
        <xdr:cNvPicPr/>
      </xdr:nvPicPr>
      <xdr:blipFill>
        <a:blip r:embed="rId4"/>
        <a:srcRect/>
        <a:stretch>
          <a:fillRect/>
        </a:stretch>
      </xdr:blipFill>
      <xdr:spPr>
        <a:xfrm>
          <a:off x="2794635" y="1788795"/>
          <a:ext cx="588645" cy="6477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00" name="ID_ABD1F11AB18F4D8ABB1EC1A028C75422" descr=" "/>
        <xdr:cNvPicPr/>
      </xdr:nvPicPr>
      <xdr:blipFill>
        <a:blip r:embed="rId87"/>
        <a:srcRect/>
        <a:stretch>
          <a:fillRect/>
        </a:stretch>
      </xdr:blipFill>
      <xdr:spPr>
        <a:xfrm>
          <a:off x="3074670" y="12402185"/>
          <a:ext cx="2371725" cy="4857751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01" name="ID_CEE3F2C679C0431EA685A04CCA848B9C" descr=" "/>
        <xdr:cNvPicPr/>
      </xdr:nvPicPr>
      <xdr:blipFill>
        <a:blip r:embed="rId88"/>
        <a:srcRect/>
        <a:stretch>
          <a:fillRect/>
        </a:stretch>
      </xdr:blipFill>
      <xdr:spPr>
        <a:xfrm>
          <a:off x="2859405" y="16588740"/>
          <a:ext cx="761365" cy="748664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02" name="ID_00DCBB84A0724231AA8EB8D7C2FC0255" descr=" "/>
        <xdr:cNvPicPr/>
      </xdr:nvPicPr>
      <xdr:blipFill>
        <a:blip r:embed="rId89"/>
        <a:srcRect/>
        <a:stretch>
          <a:fillRect/>
        </a:stretch>
      </xdr:blipFill>
      <xdr:spPr>
        <a:xfrm>
          <a:off x="2804160" y="8817610"/>
          <a:ext cx="483870" cy="82042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03" name="ID_95338A60E1C9405C96A5A9F6FBC708EC" descr="WJ--SF9010"/>
        <xdr:cNvPicPr/>
      </xdr:nvPicPr>
      <xdr:blipFill>
        <a:blip r:embed="rId3"/>
        <a:srcRect l="4979" t="15660" r="6669" b="24067"/>
        <a:stretch>
          <a:fillRect/>
        </a:stretch>
      </xdr:blipFill>
      <xdr:spPr>
        <a:xfrm>
          <a:off x="2188845" y="46896020"/>
          <a:ext cx="3121025" cy="1059816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</etc:cellImages>
</file>

<file path=xl/sharedStrings.xml><?xml version="1.0" encoding="utf-8"?>
<sst xmlns="http://schemas.openxmlformats.org/spreadsheetml/2006/main" count="491" uniqueCount="332">
  <si>
    <t>凤岭南院区办公家具采购清单</t>
  </si>
  <si>
    <t>序号</t>
  </si>
  <si>
    <t>产品名称</t>
  </si>
  <si>
    <t>图片参考</t>
  </si>
  <si>
    <t>规格</t>
  </si>
  <si>
    <t>数量</t>
  </si>
  <si>
    <t>单位</t>
  </si>
  <si>
    <t>单价/元</t>
  </si>
  <si>
    <t>金额/元</t>
  </si>
  <si>
    <t>描述</t>
  </si>
  <si>
    <t>诊断桌1</t>
  </si>
  <si>
    <t>1500*1500*750/850</t>
  </si>
  <si>
    <t>组</t>
  </si>
  <si>
    <t>1、台面：实木颗粒板（刨花板）基材，木纹饰面；台面25MM厚，开1孔，配160铝合金线合盖，近色封边；“实木颗粒板（刨花板）”符合以下技术要求【提供检测报告】：①符合GB/T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 “封边条”符合以下技术要求【提供检测报告】：①符合QB/T 4463-2013标准；②耐干热性应无龟裂，无鼓泡；耐老化性应无开裂；耐冷热循环性应无龟裂、无鼓泡、无变色、无起皱；耐光色牢度。
3、台下圆柱脚静电粉末喷涂，配专用脚套、木制键盘架、木制吊档板；
4、配柜：木制多功能副柜，层板、台面25MM厚，余16MM厚，近色封边；
5、台上配电解板材质的档板，静电粉末喷涂；“粉末”符合以下技术要求：①HG/T 2006-2022、GB/T 35602-2017、HG/T3950-2007标准；②通过符合国家标准的附着力（干附着力、沸水附着力、湿附着力）检测；通过耐人工气候老化性;抗菌性能：菌类大肠埃希氏菌（大肠杆菌）、肺炎克雷伯氏菌等至少三种菌类抑菌率均≥99%。
6、配件：门铰（铰链）、三节导轨、锁具； “导轨”符合以下技术要求【提供检测报告】：①QB/T 2454-2013、QB/T 3832-1999、QB/T 3827-1999、GB/T6461-2002标准；②通过乙酸盐雾试验检测;镀（涂）层对基体的保护等级检测；镀（涂）层本身耐腐蚀等级检测；外观评级检测；保护等级检测；③通过国家标准检测：垂直向下静载荷、水平侧向静载荷；猛关、猛开各加载10次；下沉量； “铰链”符合以下技术要求【提供检测报告】：①符合QB/T2189-2013、QB/T 3832-1999、QB/T 3827-1999、GB/T6461-2002标准；②通过国家标准检测：垂直静载荷、水平静载荷、下沉量。③通过乙酸盐雾试验、镀（涂）层对基体的保护等级检测；镀（涂）层本身耐腐蚀等级检测；外观评级检测；保护等级检测；
7、诊断桌符合以下技术要求【提供检测报告】：检测依据符合GB18584-2024《家具中有害物质限量》等标准；①焊接件检测合格；②结构安全检测。③理化性能：耐盐浴检测；④力学性能：通过水平静载荷试验；主桌面垂直静载荷试验；延伸桌面垂直静载荷试验；水平耐久性试验。⑤通过甲醛检测；通过总挥发性有机化合物TVOC检测。</t>
  </si>
  <si>
    <t>诊断桌2</t>
  </si>
  <si>
    <t>1500*2100*750/850</t>
  </si>
  <si>
    <t>1、主要材料：所有板件采用E0级刨花板，三聚氰胺饰面纸饰面；
2、主要板材厚度：台面板厚度为25mm，侧板、背板、抽面、底板厚度为16mm；
3、配置：主台面+钢脚+木制支撑柜+键盘架+铝合金线盒+桌上挡板；
4、副柜带助手位                                             
5、五金配置：三节路轨、锁具、拉手、连接件等；
6、封边：采用见光面为2.0mm厚全自动封边工艺，防水、防潮、不变色；                                                       
7、桌上挡板</t>
  </si>
  <si>
    <t>病人椅</t>
  </si>
  <si>
    <t>485*550*785</t>
  </si>
  <si>
    <t>张</t>
  </si>
  <si>
    <t>1.采用全新聚丙烯一体注塑成型、零甲醛释放使用更健康。
2.不借助工具可实现7张堆叠设计、不占空间，便于收纳，清洁。
3.座面:座高440mm，座宽420mm， 座深440mm， 座面根据人体曲线设计舒适配比，辨识度高，座面贴合，(蓝、黄、灰、绿、白)有5种常规颜色可选。
4.椅背:可独立拆卸式靠背，凹槽式设计，具备使用者单手手提功能。圆润椅角无毛边，不伤手，背重0.55KG，背高250mm，背宽390mm，背下厚9m/上厚3m，背弧度R250mm包覆性明显，提高整椅的舒适度，6种常规颜色可选。
5.四脚40*35m成菱形设计、结构稳定，PU耐磨脚垫保护地板随意推拉， 可承重150KG</t>
  </si>
  <si>
    <t>普通医用诊断床</t>
  </si>
  <si>
    <t>1900*620*670</t>
  </si>
  <si>
    <t>1、材质：西皮皮质，易清洁，40#高弹力海绵，夹板内衬；1.2mm厚金属脚架和拉杆，结构稳固；“西皮”符合以下技术要求：符合GB/T 16799-2018《家具用皮革》标准；通过国家标准检测：涂层粘着牢度、耐折牢度、耐磨性、撕裂力、气味、游离甲醛含量、感官要求检测。
2、配件：五金配件，配可调脚；
3、金属表面抑菌粉末静电喷涂。</t>
  </si>
  <si>
    <t>中医工作椅</t>
  </si>
  <si>
    <t>630*590*895
坐高460</t>
  </si>
  <si>
    <t>1.脚架：采用进口白蜡木。木材干燥应≤9%的含水量，无腐裂修补现象，表面洁净无污染；
2.坐垫：灰白/黑色西皮座包
3.油漆：环保油漆，光亮平整，油漆无颗粒、气泡。</t>
  </si>
  <si>
    <t>中医患者椅</t>
  </si>
  <si>
    <t>570*520*850</t>
  </si>
  <si>
    <t>1.架子：天然白蜡木；
2.座包：灰白/黑色西皮座包。</t>
  </si>
  <si>
    <t>儿童诊断桌</t>
  </si>
  <si>
    <t>1440*1200*750</t>
  </si>
  <si>
    <t>1、主要材料：所有板件采用E0级实木颗粒板（刨花板），三聚氰胺饰面纸饰面；“实木颗粒板（刨花板）”符合以下技术要求：①符合GB/T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 
2、主要板材厚度：台面板厚度为25mm，侧板、背板、底板厚度为16mm；
3、配置：主台面+圆柱形钢脚+木制副柜+钢制键盘架+铝合金线盒+钢制前挡板；                                             
4、五金配置：拉手、连接件等；
5、封边：采用见光面为2.0mm厚全自动封边工艺，防水、防潮、不变色；“封边条”符合以下技术要求：①符合QB/T 4463-2013标准；②耐干热性应无龟裂，无鼓泡；耐老化性应无开裂；耐冷热循环性应无龟裂、无鼓泡、无变色、无起皱；耐光色牢度。                                                       
6、其他：副柜底座整体采用≥0.8mm厚的304不锈钢;副柜正视面侧板配大小仙人掌图案装饰件，采用≥1.0mm厚电解钢板数控线切割而成，表面抑菌粉末静电喷涂处理；钢制前挡板可以根据需求丝印LOGO；</t>
  </si>
  <si>
    <t>普通儿童诊断床</t>
  </si>
  <si>
    <t>1360*530*950</t>
  </si>
  <si>
    <t>1、材质：西皮皮质，易清洁，40#高弹力海绵，夹板内衬；1.2mm厚金属脚架和拉杆，结构稳固；“西皮”符合以下技术要求：符合GB/T 16799-2018《家具用皮革》标准；通过国家标准检测：涂层粘着牢度、耐折牢度、耐磨性、撕裂力、气味、游离甲醛含量、感官要求检测。
2、配件：五金配件，配可调脚，三节路轨，160哑金色拉手；
3、支撑柜为0.8mm厚电解钢板，不锈钢底座，金属表面抑菌粉末静电喷涂；
4、西皮可印制图案。</t>
  </si>
  <si>
    <t>木制更衣柜1</t>
  </si>
  <si>
    <t>900*500*2000</t>
  </si>
  <si>
    <t>个</t>
  </si>
  <si>
    <t>1、材质：实木颗粒板（刨花板）；“实木颗粒板（刨花板）”符合以下技术要求：①符合GB/T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2、配件：128不锈钢U型拉手、门铰（铰链）、锁，配挂衣通，标签卡槽；</t>
  </si>
  <si>
    <t>木制更衣柜2</t>
  </si>
  <si>
    <t>603*500*2000</t>
  </si>
  <si>
    <t>木制鞋柜</t>
  </si>
  <si>
    <t xml:space="preserve">900*450*2000
</t>
  </si>
  <si>
    <t>1、材质：实木颗粒板（刨花板）；“实木颗粒板（刨花板）”符合以下技术要求：①符合GB/T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2、配件：门铰（铰链）、锁、标签卡槽；</t>
  </si>
  <si>
    <t>更衣柜1</t>
  </si>
  <si>
    <t>1、材质：0.8mm电解钢板，经久耐用；“电解钢板”符合以下技术要求【提供检测报告】：①依据符合GB/T228.1-2021的要求：抗拉强度≥400MPa、规定塑性延伸强度≥200MPa;断后伸长率≥50%；②依据符合GB/T 3325-2024，试验时间100h，划道（划叉）两侧3mm范围外，应无鼓泡、锈蚀、剥落和起皱等现象；③依据符合QB/T 3827-1999、QB/T 3832-1999标准；通过耐腐蚀试验检测；乙酸盐雾试验后，镀（涂）层对基体保护等级通过国家标准检测；镀(涂)层本身耐腐蚀通过国家标准检测；④抗菌性能：菌类大肠埃希氏菌（大肠杆菌）、肺炎克雷伯氏菌等至少三种菌类抑菌率均≥99%。
2、配件：128不锈钢U型拉手、罗兰门铰（铰链）、抽芯锁，配挂衣通，标签卡槽，有透气孔；
3、金属表面抑菌粉末静电喷涂。
4、“更衣柜”符合以下技术要求【提供检测报告】：①检测依据符合GB/T 3325-2024标准：通过表面理化性能（金属喷漆（塑）涂层：硬度≥2H、冲击强度）检测；安全性能检测；力学性能（柜架类强度和耐久性、柜架类稳定性检测；②检测依据符合GB18584-2024《家具中有害物质限量》标准：可迁移有害元素限值：要求，其中铅(Pb)、镉(Cd)、铬(Cr)、汞(H)均通过国家标准检测。③检测依据符合QB/T 4371-2012标准：抗细菌性能：试验菌种至少包含5种或以上菌类，抑菌率≥99%。</t>
  </si>
  <si>
    <t>更衣柜2</t>
  </si>
  <si>
    <t>1、材质：0.8mm电解钢板，经久耐用；“电解钢板”符合以下技术要求：①依据符合GB/T228.1-2021的要求：抗拉强度≥400MPa、规定塑性延伸强度≥200MPa;断后伸长率≥50%；②依据符合GB/T 3325-2024，试验时间100h，划道（划叉）两侧3mm范围外，应无鼓泡、锈蚀、剥落和起皱等现象；③依据符合QB/T 3827-1999、QB/T 3832-1999标准；通过耐腐蚀试验检测；乙酸盐雾试验后，镀（涂）层对基体保护等级通过国家标准检测；镀(涂)层本身耐腐蚀通过国家标准检测；④抗菌性能：菌类大肠埃希氏菌（大肠杆菌）等至少三种菌类抑菌率均≥99%。
2、配件：128不锈钢U型拉手、罗兰门铰（铰链）、抽芯锁，配挂衣通、更衣镜，标签卡槽，有透气孔；
3、金属表面抑菌粉末静电喷涂。</t>
  </si>
  <si>
    <t>鞋柜</t>
  </si>
  <si>
    <t>1、材质：0.8mm电解钢板，经久耐用；“电解钢板”符合以下技术要求：①依据符合GB/T228.1-2021的要求：抗拉强度≥400MPa、规定塑性延伸强度≥200MPa;断后伸长率≥50%；②依据符合GB/T 3325-2024，试验时间100h，划道（划叉）两侧3mm范围外，应无鼓泡、锈蚀、剥落和起皱等现象；③依据符合QB/T 3827-1999、QB/T 3832-1999标准；通过耐腐蚀试验检测；乙酸盐雾试验后，镀（涂）层对基体保护等级通过国家标准检测；镀(涂)层本身耐腐蚀通过国家标准检测；④抗菌性能：菌类大肠埃希氏菌（大肠杆菌）等至少三种菌类抑菌率均≥99%。
2、配件：罗兰门铰（铰链）、抽芯锁、标签卡槽，有透气孔；
3、金属表面抑菌粉末静电喷涂。</t>
  </si>
  <si>
    <t>换鞋凳</t>
  </si>
  <si>
    <t>1200*400*450</t>
  </si>
  <si>
    <t>延米</t>
  </si>
  <si>
    <t>1、材质：1.5mm厚金属管架，表面抑菌粉末静电喷涂处理，西皮软包，40#高密度海棉；
2、配件：塑料防滑脚垫；
3、功能：软硬适中，回弹性良好，不易变形。</t>
  </si>
  <si>
    <t>发药台</t>
  </si>
  <si>
    <t>*600*750</t>
  </si>
  <si>
    <t>1、材质：台面为人造大理石，采用0.8mm厚电解钢板；“电解钢板”符合以下技术要求：①依据符合GB/T228.1-2021的要求：抗拉强度≥400MPa、规定塑性延伸强度≥200MPa;断后伸长率≥50%；②依据符合GB/T 3325-2024，试验时间100h，划道（划叉）两侧3mm范围外，应无鼓泡、锈蚀、剥落和起皱等现象；③依据符合QB/T 3827-1999、QB/T 3832-1999标准；通过耐腐蚀试验检测；乙酸盐雾试验后，镀（涂）层对基体保护等级通过国家标准检测；镀(涂)层本身耐腐蚀通过国家标准检测；④抗菌性能：菌类大肠埃希氏菌（大肠杆菌）等至少三种菌类抑菌率均≥99%。
2、配件：缓冲门铰（铰链）、三节路轨、一字折弯斜拉手、台底钢制支撑柜、主机柜，带钢制吊档板带检修口，ABS标签卡槽；
3、功能：用于药品的审核和发放，两边电脑工作位作为药品管理的工作平台，选用钢制键盘架，经久耐用。</t>
  </si>
  <si>
    <t>收费桌</t>
  </si>
  <si>
    <t>1200*600*750</t>
  </si>
  <si>
    <t>1、材质：25mmE0级实木颗粒板（刨花板），木纹饰面；“实木颗粒板（刨花板）”符合以下技术要求：①符合GB/T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2、配件：128不锈钢拉手、三节路轨、抽芯锁具，台底木制配柜、档板；
3、金属表面抑菌粉末静电喷涂；
4、功能：现金纸币、打印纸、收费单据分类存放。</t>
  </si>
  <si>
    <t>不锈钢货架</t>
  </si>
  <si>
    <t>1500*600*2000</t>
  </si>
  <si>
    <t>1、材质：0.8mm厚304#不锈钢基材，表面抛光处理，焊点光滑，结构稳固；“304不锈钢”符合以下技术要求：①符合GB/T 21866-2008；抗菌性能：菌类大肠埃希氏菌（大肠杆菌）、肺炎克雷伯氏菌等至少三种菌类抑菌率均≥99%。②符合GB/T 3280-2015标准；通过抗拉强度、规定塑性延伸强度、断后伸长率检测。
2、配置：固定层板；
3、配件：塑料胶套，避免损伤地面。
4、“货架”符合以下技术要求：①检测依据：符合GB/T35607-2024标准；通过检测甲醛释放量、苯、甲苯、二甲苯、TVOC；②检测盐雾试验，镀（涂）层本身的耐腐蚀等级检测，镀（涂）层对基体的保护等级检测。③检测依据：符合GB/T 3325-2024标准；硬度铅笔硬度 H，应无塑性变形和/或内聚破坏≥2H。</t>
  </si>
  <si>
    <t>塑钢跺脚架</t>
  </si>
  <si>
    <t>1220*530*225</t>
  </si>
  <si>
    <t>1、立柱与横梁采用环保PP材料，内含钢芯，坚固耐用，网板使用环保PP材料
2、产品永不生锈，可使用在零下38度的低温潮湿环境，产品防菌防霉，环保卫生</t>
  </si>
  <si>
    <t>货架1</t>
  </si>
  <si>
    <t>1200*600*2000</t>
  </si>
  <si>
    <t>1、材质：立柱为1.5mm厚金属管材，层板为0.8mm厚电解钢板；“电解钢板”符合以下技术要求：①依据符合GB/T228.1-2021的要求：抗拉强度≥400MPa、规定塑性延伸强度≥200MPa;断后伸长率≥50%；②依据符合GB/T 3325-2024，试验时间100h，划道（划叉）两侧3mm范围外，应无鼓泡、锈蚀、剥落和起皱等现象；③依据符合QB/T 3827-1999、QB/T 3832-1999标准；通过耐腐蚀试验检测；乙酸盐雾试验后，镀（涂）层对基体保护等级通过国家标准检测；镀(涂)层本身耐腐蚀通过国家标准检测；④抗菌性能：菌类大肠埃希氏菌（大肠杆菌）等至少三种菌类抑菌率均≥99%。
2、配置：可根据物品存放的需要调节层板高度；
3、金属表面抑菌粉末静电喷涂。“粉末”符合以下技术要求：①HG/T 2006-2022、GB/T 35602-2017、HG/T3950-2007标准；②通过符合国家标准的附着力（干附着力、沸水附着力、湿附着力）检测；通过耐人工气候老化性;抗菌性能：菌类大肠埃希氏菌（大肠杆菌）、肺炎克雷伯氏菌等至少三种菌类抑菌率均≥99%。
4、“货架”符合以下技术要求【提供检测报告】：①检测依据：符合GB/T35607-2024标准；通过检测甲醛释放量、苯、甲苯、二甲苯、TVOC；②检测盐雾试验，镀（涂）层本身的耐腐蚀等级检测，镀（涂）层对基体的保护等级检测。③检测依据：符合GB/T 3325-2024标准；硬度铅笔硬度 H，应无塑性变形和/或内聚破坏≥2H。</t>
  </si>
  <si>
    <t>货架2</t>
  </si>
  <si>
    <t>1、材质：立柱为1.5mm厚金属管材，层板为0.8mm厚电解钢板；“电解钢板”符合以下技术要求：①依据符合GB/T228.1-2021的要求：抗拉强度≥400MPa、规定塑性延伸强度≥200MPa;断后伸长率≥50%；②依据符合GB/T 3325-2024，试验时间100h，划道（划叉）两侧3mm范围外，应无鼓泡、锈蚀、剥落和起皱等现象；③依据符合QB/T 3827-1999、QB/T 3832-1999标准；通过耐腐蚀试验检测；乙酸盐雾试验后，镀（涂）层对基体保护等级通过国家标准检测；镀(涂)层本身耐腐蚀通过国家标准检测；④抗菌性能：菌类大肠埃希氏菌（大肠杆菌）等至少三种菌类抑菌率均≥99%。
2、配置：可根据物品存放的需要调节层板高度；
3、金属表面抑菌粉末静电喷涂。“粉末”符合以下技术要求：①HG/T 2006-2022、GB/T 35602-2017、HG/T3950-2007标准；②通过符合国家标准的附着力（干附着力、沸水附着力、湿附着力）检测；通过耐人工气候老化性;抗菌性能：菌类大肠埃希氏菌（大肠杆菌）、肺炎克雷伯氏菌等至少三种菌类抑菌率均≥99%。
4、“货架”符合以下技术要求：①检测依据：符合GB/T35607-2024标准；通过检测甲醛释放量、苯、甲苯、二甲苯、TVOC；②检测盐雾试验，镀（涂）层本身的耐腐蚀等级检测，镀（涂）层对基体的保护等级检测。③检测依据：符合GB/T 3325-2024标准；硬度铅笔硬度 H，应无塑性变形和/或内聚破坏≥2H。</t>
  </si>
  <si>
    <t>医疗塑胶钢芯货架1</t>
  </si>
  <si>
    <t>1220*530*2000</t>
  </si>
  <si>
    <t>1、材质：
（1）立柱与横梁表面采用环保PP材料覆盖，均内含25*25mm钢管，钢管的壁厚≥2.0mm；一体注塑成型，坚固耐用，层板使用环保PP材料，可以进医用专用清洗机清洗。                                                                    
（2）产品安装简单，使用榫卯结构，整体安装无螺丝等配件，能徒手不使用电动工具即可拆装；
（3）层板环保PP材料，一体注塑成型，有过尘孔，防止积灰，调节高度以100mm为间距自由调节。                                  
（4）产品永不生锈，可使用在零下38度的低温潮湿环境，产品防菌防霉，环保卫生。   
（5）每层承重达到250KGS，稳定性强。
2、配置：一体成型注塑层板，调节高度以100mm为间距自由调节。
3、“医疗塑胶钢芯货架”符合以下技术要求【提供检测报告】：符合GB/T 11547-2008《塑料 耐液体化学试剂性能的测定》标准，通过耐液体化学试剂检测；符合GB/T1633-2000《热塑性塑料维卡软化温度（VST）的测定》，通过维卡软化温度检测。</t>
  </si>
  <si>
    <t>储物柜</t>
  </si>
  <si>
    <t>1、材质：0.8mm厚电解钢板，经久耐用；“电解钢板”符合以下技术要求：①依据符合GB/T228.1-2021的要求：抗拉强度≥400MPa、规定塑性延伸强度≥200MPa;断后伸长率≥50%；②依据符合GB/T 3325-2024，试验时间100h，划道（划叉）两侧3mm范围外，应无鼓泡、锈蚀、剥落和起皱等现象；③依据符合QB/T 3827-1999、QB/T 3832-1999标准；通过耐腐蚀试验检测；乙酸盐雾试验后，镀（涂）层对基体保护等级通过国家标准检测；镀(涂)层本身耐腐蚀通过国家标准检测；④抗菌性能：菌类大肠埃希氏菌（大肠杆菌）等至少三种菌类抑菌率均≥99%。
2、配件：128U型不锈钢拉手、缓冲门铰（铰链）、下中三3对开门；
3、金属表面抑菌粉末静电喷涂；</t>
  </si>
  <si>
    <t>双层值班床</t>
  </si>
  <si>
    <t>1980*900*1800</t>
  </si>
  <si>
    <t>1、 立柱:采用冷轧钢板经特制成型线轧制而成，其立面为中空异形，立柱正面为 斜边形设计，起到防撞作用，并有3条加强筋，立面成型后尺寸≥65*65mm,材料厚度≥1、2mm、
2、长横梁：采用冷轧钢板经特制成型线轧制而成，其立面为中空异形，正面有2条加强筋，底部为圆弧形设计，起到防撞作用，立面成型后尺寸为80mm*30mm,材料厚度为1、2mm、 
3、短横梁：采用冷轧钢板经特制成型线轧制而成，其立面为中空异形，正面有2条加强筋，底部为圆弧形设计，起到防撞作用，立面成型后尺寸为80mm*30mm,材料厚度为1、0mm、
4、支撑：采用40*20*0、8mm厚方管制作，两头带有静音塞。
5、前护栏：采用￠19*1、0mm厚管材弯制而成，长度需达到1、3米以上，高度为300mm、
6、侧护栏：采用￠19*1、0mm厚管材弯制而成。 
7、楼梯：支架采用≥20*20*1、0mm方管焊接而成，脚踏板采用冷轧钢板经冲床一次冲压而成，成型后尺寸为≥300mm*60mm/80mm，表面冲有防滑条纹，边上为弧形设计，防止碰撞受伤。踏板下面有一条20*30*1、0的方管，起到加强牢固的作用。
8、连接处挂钩：经冲床冲压成L型，需有三个连接卡口，成型后尺寸为208*29*29（mm），材料厚度为2、0（mm）。 
9、铁床部份焊接采用二氧化碳保护焊接，铁板表面经除油，去锈，磷化静电喷粉、高温固化而成。
10、整张床连接部份采用挂件连接，不采用螺丝连接，每张床可承重500kg。
11、胶套：立柱上端及下端均采用ABS工程塑料套（塞），形状与立柱完全吻合，上端高度为28mm，底部高度为28mm，起到防潮的作用。
12、含2张床垫
13、“冷轧钢板”符合以下技术要求【提供检测报告】：①GB/T 228.1-2021《金属材料 拉伸试验第1部分:室温试验方法》、GB/T 5464-2010《建筑材料不燃性试验方法》、GB/T 3325-2024《金属家具通用技术条件》标准；②外观性能金属件检测合格；③力学性能：通过抗拉强度、上屈服强度、断裂伸长率检测。④通过燃烧性能检测。
14、“值班床”符合以下技术要求【提供检测报告】：①符合GB/T 35607-2024、GB28008-2024、GB 8624-2012标准；②通过燃烧性能B1级别或以上等级检测；③通过甲醛释放量、苯、甲苯、二甲苯、TVOC检测；④通过基本结构安全：正常使用时，可接触到的边、角都应进行倒圆、倒角、砂光或以其他合适的方式进行保护。</t>
  </si>
  <si>
    <t>木制被服更衣柜</t>
  </si>
  <si>
    <t>900*500*2400</t>
  </si>
  <si>
    <t>1、采用E0级实木颗粒板（刨花板）；“实木颗粒板（刨花板）”符合以下技术要求：①符合GB/T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                                         
2、板材：25mm+16mm厚实木颗粒板；                                          
3、配件采用五金件；                                             
4、面板层板厚度25mm，，上对开铝框玻璃掩门含二件活层，下对开木掩门含一件活层。</t>
  </si>
  <si>
    <t>办公桌1</t>
  </si>
  <si>
    <t xml:space="preserve">1、材质：台面为25mmE0级实木颗粒板（刨花板），木纹饰面，钢制脚架，表面静电喷涂处理；“实木颗粒板（刨花板）”符合以下技术要求：①符合GB/T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2、配件：三节路轨、可选钢制键盘架或木制键盘架、可选塑料暗拉手或128U型不锈钢拉手；
3、配置：木制无顶支撑柜。
4、“办公桌”符合以下技术要求【提供检测报告】：检测依据符合GB/T 3325-2024《金属家具通用技术条件》、GB/T 35607-2024《绿色产品评价家具》标准；通过底脚着地平稳性检测、硬度检测、木制件耐干热、耐湿热检测、通过甲醛释放量、TVOC检测。
</t>
  </si>
  <si>
    <t>办公桌2</t>
  </si>
  <si>
    <t>1400*600*750</t>
  </si>
  <si>
    <t xml:space="preserve">1、材质：台面为25mmE0级实木颗粒板（刨花板），木纹饰面，钢制脚架，表面静电喷涂处理；“实木颗粒板（刨花板）”符合以下技术要求：①符合GB/T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2、配件：三节路轨、可选钢制键盘架或木制键盘架、可选塑料暗拉手或128U型不锈钢拉手；
3、配置：木制无顶支撑柜。
4、“办公桌”符合以下技术要求：检测依据符合GB/T 3325-2024《金属家具通用技术条件》、GB/T 35607-2024《绿色产品评价家具》标准；通过底脚着地平稳性检测、硬度检测、木制件耐干热、耐湿热检测、通过甲醛释放量、TVOC检测。
</t>
  </si>
  <si>
    <t>屏风卡位</t>
  </si>
  <si>
    <t>1500*1500*1200</t>
  </si>
  <si>
    <t>1、主要材料：所有板件采用E0级实木颗粒板（刨花板），三聚氰胺饰面纸饰面；“实木颗粒板（刨花板）”符合以下技术要求：①符合GB/T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2、主要板材厚度：台面板厚度为25mm，其他板件厚度为16mm，屏风厚度为30mm+60mm；
3、配置：主台面+三抽固定柜+塑料键盘架+木制主机架+Φ60mm金属线盒+30mm+60mm屏风组合；                                                            4、4、五金配置：三节路轨、锁具、拉手、连接件等；
5、封边：采用见光面为2.0mm厚全自动封边工艺，防水、防潮、不变色；
6、屏风：铝合金框架，上中下均为木板，60mm厚屏风底部配置铝合金走线槽；</t>
  </si>
  <si>
    <t>工作椅1</t>
  </si>
  <si>
    <t>580*570*940-1005</t>
  </si>
  <si>
    <t>1、Ø320黑色PP脚过1000KG静压测试；
2、50MM黑色尼龙轮，80黑色拉深5CM气压棒，2.5加厚中班蝴蝶底盘（可原位锁定和逍遥功能）；“气压棒”符合以下技术要求：①符合QB/T2280-2016;GB/T29525-2013标准；②理化性能金属件涂层耐盐雾≥24h检测；③通过耐高低温性能检测；④通过循环寿命检测；
3、固定腰垫和黑色PP玻纤背筐和扶手，42密度中软高弹切割海，绵华宇耐磨亲肤弹力坐步，背加密加厚H系列网饰面。“网布”符合以下技术要求：①GB/T 18885-2020、QB/T4371-2012、GB 18401-2010标准；②通过符合国家标准的甲醛含量检测；通过染色牢度耐水(变色、沾色)级别检测；③可分解致癌芳香胺染料：通过≥20种化学试剂检测；④通过抗菌性能检测；
4、工作椅符合以下技术要求【提供检测报告】：①符合QB/T 2280-2016、GB/T29525-2013标准；②外观：软、硬件外观检测合格；理化性能软质聚氨酯泡沫塑料回弹性、密度座面、甲醛释放量、TVOC均通过国家标准检测；③通过安全性密封性能检测。</t>
  </si>
  <si>
    <t>文件柜1</t>
  </si>
  <si>
    <t>800*400*2000</t>
  </si>
  <si>
    <t>1、采用E0级实木颗粒板（刨花板）；“实木颗粒板（刨花板）”符合以下技术要求：①符合GB/T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                                         
2、板材：25mm+16mm厚实木颗粒板；                                          
3、配件采用五金件；                                             
4、面板层板厚度25mm，侧板、背板为16mm，上对开铝框玻璃掩门含二件活层，下对开木掩门含一件活层。
5、“文件柜”符合以下技术要求【提供检测报告】：检测依据符合GB/T 15102-2017《浸清胶膜纸饰面纤维板和刨花板》、GB/T 35607-2024《绿色产品评价 家具》、GB/T 14532-2017《办公家具 木制柜、架》标准；通过检测2h 吸水厚度膨胀率、外观木工要求、甲醛释放量。</t>
  </si>
  <si>
    <t>钢制文件柜</t>
  </si>
  <si>
    <t>900*450*2000</t>
  </si>
  <si>
    <t>1、材质：0.8mm电解钢板，经久耐用；“电解钢板”符合以下技术要求：①依据符合GB/T228.1-2021的要求：抗拉强度≥400MPa、规定塑性延伸强度≥200MPa;断后伸长率≥50%；②依据符合GB/T 3325-2024，试验时间100h，划道（划叉）两侧3mm范围外，应无鼓泡、锈蚀、剥落和起皱等现象；③依据符合QB/T 3827-1999、QB/T 3832-1999标准；通过耐腐蚀试验检测；乙酸盐雾试验后，镀（涂）层对基体保护等级通过国家标准检测；镀(涂)层本身耐腐蚀通过国家标准检测；④抗菌性能：菌类大肠埃希氏菌（大肠杆菌）等至少三种菌类抑菌率均≥99%。
2、配件：128U型不锈钢拉手、缓冲液压门铰（铰链）、含三件活动层板；
3、金属表面抑菌粉末静电喷涂；
4、配置：上玻璃门。</t>
  </si>
  <si>
    <t>主任办公桌</t>
  </si>
  <si>
    <t>主台1400*700*750
副柜1000*450*650</t>
  </si>
  <si>
    <t xml:space="preserve">1、材质：台面为25mmE0级实木颗粒板（刨花板），木纹饰面，钢制脚架，表面静电喷涂处理；“实木颗粒板（刨花板）”符合以下技术要求：①符合GB/T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2、配件：三节路轨、可选128不锈钢U型拉手或塑料暗拉手；
3、配置：多功能副柜，钢制键盘架，吊挡板。
4、“办公桌”符合以下技术要求：检测依据符合GB/T 3325-2024《金属家具通用技术条件》、GB/T 35607-2024《绿色产品评价家具》标准；通过底脚着地平稳性检测、硬度检测、木制件耐干热、耐湿热检测、通过甲醛释放量、TVOC检测。
</t>
  </si>
  <si>
    <t>主任工作椅1</t>
  </si>
  <si>
    <t>510*640*1285</t>
  </si>
  <si>
    <t>1、面料： 椅背：网布定制加密网，含杜邦尼龙弹力筋
2、背框：采用PP工程塑料+玻纤注塑而成，30%玻纤+70%PP原料一体成型，耐用，不变色，无异味，背框顶部有向后翻折部分，使头部坐感更加舒适
3、 扶手：7字型尼龙扶手，扶手多面渐变设计，突破传统扁条或方正设计，表面磨沙处理，手感舒适而用
4、海绵：分体定型绵，采用高密度定型海绵，加强环保力度，软硬适中，座感舒适
5、气压棒：采用三弘或同等气压棒；
6、五星脚：340#尼龙五星爪、着地力更强，使用时椅子不易后翻、倾倒
7、脚轮：60MM静音轮 ，带头枕
8、高弹力加厚横条网饰面，高级耐磨亲肤弹力座布。“网布”符合以下技术要求【提供检测报告】：①GB/T 18885-2020、QB/T4371-2012、GB 18401-2010标准；②通过符合国家标准的甲醛含量检测；通过染色牢度耐水(变色、沾色)级别检测；③可分解致癌芳香胺染料：通过≥20种化学试剂检测；④通过抗菌性能检测；</t>
  </si>
  <si>
    <t>办公椅</t>
  </si>
  <si>
    <t>610*560*940</t>
  </si>
  <si>
    <t>1、面料：特网+涤纶布料
2、椅框：PP加纤+∮22*2.0钢管预埋件
3、座垫：4分厚55密度MDI定型海绵+12厘胶合板+装饰外壳
4、扶手：PP塑料+升降功能
5、底盘：自重回力保护底盘+倾仰2级锁定+升降
6、汽杆：采用80*80#汽杆，经BIFMA检测认证
7、椅脚：∮310尼龙脚，经BIFMA检测认证
8、脚轮：φ50尼龙轮
9、整椅过BIFMA检测认证
备注：座包常规黑色，背网颜色可选</t>
  </si>
  <si>
    <t>文件柜2</t>
  </si>
  <si>
    <t>1、采用E0级实木颗粒板（刨花板）； 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2、配件：128U型不锈钢拉手、缓冲液压门铰（铰链）；
3、金属表面抑菌粉末静电喷涂；
4、配置：一边是文件柜，上为玻璃门板，下为钢制门板，内含三件层板；一边是更衣柜，内有挂衣杆和一层板，钢制门板。可根据现场装修及空间搭配不同颜色。
5、“文件柜”符合以下技术要求：检测依据符合GB/T 15102-2017《浸清胶膜纸饰面纤维板和刨花板》、GB/T 35607-2024《绿色产品评价 家具》、GB/T 14532-2017《办公家具 木制柜、架》标准；通过检测2h 吸水厚度膨胀率、外观木工要求、甲醛释放量。</t>
  </si>
  <si>
    <t>书柜</t>
  </si>
  <si>
    <t>1200*400*2000</t>
  </si>
  <si>
    <t>1、采用进口线E1级实木颗粒板（刨花板），防腐等化学处理，强度高、刚性好、不易变形、比重合理；“实木颗粒板（刨花板）”符合以下技术要求：①符合GB/T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                         
2、板材：25mm+16mm厚实木颗粒板（刨花板）；                                         
3、配件采用国产品牌五金；                                              
4、面板层板厚度25mm，侧板、背板为16mm，对开掩门+衣柜门（可互换)，上对开铝框玻璃掩门含二件活层，下对开木掩门含一件活层。</t>
  </si>
  <si>
    <t>行政茶几1</t>
  </si>
  <si>
    <t>1200*600*430</t>
  </si>
  <si>
    <t>1、面板：12MM岩板台面；
2、脚架：黑色喷涂钢架。</t>
  </si>
  <si>
    <t>行政茶几2</t>
  </si>
  <si>
    <t>600*600*430</t>
  </si>
  <si>
    <t>行政茶几3</t>
  </si>
  <si>
    <t>600*600*420</t>
  </si>
  <si>
    <t>1、主要材料：所有板件采用E0级中密度纤维板，面贴实木木皮，厚度≥0.6mm，环保水性漆涂装，五底三面油漆工艺；“中密度纤维板”符合以下技术要求：①检测依据：符合HJ571-2010、GB/T11718-2021；GB/T15102-2017标准；②通过符合国家标准的检测：24h吸水厚度膨胀率、含水率、内胶合强度、表面结合强度、防潮性能、理化性能表面耐香烟灼烧。
2、主要板材厚度：台面厚度25mm；
3、配置：带置物隔板；                                                        
4、五金配置：连接件等；
5、封边：采用≥0.6mm厚木皮封边；</t>
  </si>
  <si>
    <t>行政沙发4</t>
  </si>
  <si>
    <t>1500*820*900</t>
  </si>
  <si>
    <t>1、西皮软包，手感舒适，透气性好，40#高密度海绵，多层夹板内衬，硬木框架；“西皮”符合以下技术要求【提供检测报告】：符合GB/T 16799-2018《家具用皮革》标准；通过国家标准检测：涂层粘着牢度、耐折牢度、耐磨性、撕裂力、气味、游离甲醛含量、感官要求检测。
2、实木脚架，环保油漆处理，结构稳固。
3、“沙发”符合以下技术要求【提供检测报告】：①检测依据符合QB/T 1952.1-2023;GB/T 35607-2024等标准，②摩擦声徒手揿压座面和背面应无异常的金属件摩擦或撞击等响声；未观察到试样表面或内部出现任何续燃、阴燃现象，评定该试样为阻燃I级，通过香烟抗引燃特性试验③苯、甲苯、二甲苯、TVOC均未检出。</t>
  </si>
  <si>
    <t>行政沙发组</t>
  </si>
  <si>
    <t>常规</t>
  </si>
  <si>
    <t>配置：
1、三人沙发1组，单人沙发2组，方茶几2个，长茶几1个
沙发：
1、西皮软包，手感舒适，透气性好，40#高密度海绵，多层夹板内衬，硬木框架；“西皮”符合以下技术要求：符合GB/T 16799-2018《家具用皮革》标准；通过国家标准检测：涂层粘着牢度、耐折牢度、耐磨性、撕裂力、气味、游离甲醛含量、感官要求检测。
2、实木脚架，环保油漆处理，结构稳固。
3、“沙发”符合以下技术要求：①检测依据符合QB/T 1952.1-2023;GB/T 35607-2024等标准，②摩擦声徒手揿压座面和背面应无异常的金属件摩擦或撞击等响声；未观察到试样表面或内部出现任何续燃、阴燃现象，评定该试样为阻燃I级，通过香烟抗引燃特性试验③苯、甲苯、二甲苯、TVOC均未检出。
茶几：
1、主要材料：所有板件采用E0级中密度纤维板，面贴实木木皮，厚度≥0.6mm，环保水性漆涂装，五底三面油漆工艺；
2、主要板材厚度：台面厚度25mm；</t>
  </si>
  <si>
    <t>沙发1</t>
  </si>
  <si>
    <t>900*850*800</t>
  </si>
  <si>
    <t>1、内框架：实木框架配多层夹板+木方装钉而成；    
2、海绵：靠背为35密度高回弹切割新棉，坐垫为45密度高回弹切割新棉；                                                      
3、承重弹力结构：靠背装钉多条橡筋，坐垫为标准间距蛇形簧+平衡橡筋+面布；                                              
4、面料：西皮； “西皮”符合以下技术要求：符合GB/T 16799-2018《家具用皮革》标准；通过国家标准检测：涂层粘着牢度、耐折牢度、耐磨性、撕裂力、气味、游离甲醛含量、感官要求检测。                                            
5、五金：不锈钢钢脚。
6、“沙发”符合以下技术要求：①检测依据符合QB/T 1952.1-2023;GB/T 35607-2024等标准，②摩擦声徒手揿压座面和背面应无异常的金属件摩擦或撞击等响声；未观察到试样表面或内部出现任何续燃、阴燃现象，评定该试样为阻燃I级，通过香烟抗引燃特性试验③苯、甲苯、二甲苯、TVOC均未检出。</t>
  </si>
  <si>
    <t>沙发2</t>
  </si>
  <si>
    <t>1500*850*800</t>
  </si>
  <si>
    <t>1、内框架：实木框架配多层夹板+木方装钉而成；                                         
2、海绵：靠背为35密度高回弹切割新棉，坐垫为45密度高回弹切割新棉；                                                      
3、承重弹力结构：靠背装钉多条橡筋，坐垫为标准间距蛇形簧+平衡橡筋+面布；                                              
4、面料：西皮；“西皮”符合以下技术要求：符合GB/T 16799-2018《家具用皮革》标准；通过国家标准检测：涂层粘着牢度、耐折牢度、耐磨性、撕裂力、气味、游离甲醛含量、感官要求检测。                                          
5、五金：不锈钢钢脚。</t>
  </si>
  <si>
    <t>沙发3</t>
  </si>
  <si>
    <t>2100*850*800</t>
  </si>
  <si>
    <t>陪护沙发</t>
  </si>
  <si>
    <t>1750*950*900</t>
  </si>
  <si>
    <t>1、西皮；“西皮”符合以下技术要求：符合GB/T 16799-2018《家具用皮革》标准；通过国家标准检测：涂层粘着牢度、耐折牢度、耐磨性、撕裂力、气味、游离甲醛含量、感官要求检测。
2、40密度高弹力海绵；
3、双面抛光、烘干、除虫处理实木木架；
4、锰钢蛇簧加平衡线处理，永不变形；
5、喷涂沙发脚架。</t>
  </si>
  <si>
    <t>接待茶几1</t>
  </si>
  <si>
    <t xml:space="preserve">1200*600*400   </t>
  </si>
  <si>
    <t>1、密度板贴木皮；        
2、橡胶木实木脚架。</t>
  </si>
  <si>
    <t>接待茶几2</t>
  </si>
  <si>
    <t>陪护椅</t>
  </si>
  <si>
    <t>300*300*450</t>
  </si>
  <si>
    <t>1、基材：整体采用实木基材；
2、油漆：采用油漆涂饰，采用三底两面工艺，底漆涂饰三次，均为自然风干，面漆涂饰两次，均为自然风干；</t>
  </si>
  <si>
    <t>工作台1</t>
  </si>
  <si>
    <t>600*750</t>
  </si>
  <si>
    <t>1、材质：台面为25mm厚E0级实木颗粒板（刨花板），木纹饰面，开孔配60线盒；“实木颗粒板（刨花板）”符合以下技术要求：①符合GB/T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2、配木制键盘架；
3、台下配木制配柜 ，全16MM厚实木颗粒板，采用三节导轨，常规锁具，带木制吊档板、可选128不锈钢U型拉手或塑料暗拉手、木制键盘架。
4、“工作台”符合以下技术要求：①符合GB/T3325-2024、GB18584-2024标准；③外观性能冲压件、焊接件均检测；④结构安全检测。⑤力学性能：通过检测：桌几类强度和耐久性水平静载荷、主桌面垂直静载荷试验、水平耐久性试验、结构强度试验。⑥通过家具中可迁移有害元素限量检测。</t>
  </si>
  <si>
    <t>工作台2</t>
  </si>
  <si>
    <t>培训条桌1</t>
  </si>
  <si>
    <t>1、采用线E0级实木颗粒板（刨花板），防腐等化学处理，强度高、刚性好、不易变形、比重合理； 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2、台面板材：25mm厚实木颗粒板；         
3、喷涂钢架采用2.0异型管+开模铝合金+PP件组装；                                   
4、面板厚度25mm，背板为16mm；                               
 5、配前档板。</t>
  </si>
  <si>
    <t>培训条桌2</t>
  </si>
  <si>
    <t>1000*600*750</t>
  </si>
  <si>
    <t>1、采用线E0级实木颗粒板（刨花板），防腐等化学处理，强度高、刚性好、不易变形、比重合理；  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2、台面板材：25mm厚实木颗粒板；         
3、喷涂钢架采用2.0异型管+开模铝合金+PP件组装；                                   
4、面板厚度25mm，背板为16mm；                               
 5、配前档板。</t>
  </si>
  <si>
    <t>培训条桌3</t>
  </si>
  <si>
    <t>1600*600*750</t>
  </si>
  <si>
    <t>1、采用线E0级实木颗粒板（刨花板），防腐等化学处理，强度高、刚性好、不易变形、比重合理； 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2、台面板材：25mm厚实木颗粒板；         
3、喷涂钢架采用2.0异型管+开模铝合金+PP件组装；                                   
4、面板厚度25mm，背板为16mm；                               
5、配前档板。</t>
  </si>
  <si>
    <t>培训条桌4</t>
  </si>
  <si>
    <t>1、采用线E0级实木颗粒板（刨花板），防腐等化学处理，强度高、刚性好、不易变形、比重合理；“实木颗粒板（刨花板）”符合以下技术要求：①符合GB/T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2、台面板材：25mm厚实木颗粒板；         
3、喷涂钢架采用2.0异型管+开模铝合金+PP件组装；                                   
4、面板厚度25mm，背板为16mm；                               
5、配前档板。</t>
  </si>
  <si>
    <t>培训条桌5</t>
  </si>
  <si>
    <t>1800*600*750</t>
  </si>
  <si>
    <t>培训椅1</t>
  </si>
  <si>
    <t>1、面料饰面
2、靠背PA+GF材质
3、扶手PA+GF材质
4、坐棉采用高密度泡棉
5、钢架横梁和直管均采用1.5厚表面黑色砂纹喷涂处理
6、坐壳采用PP+GF材质
7、坐木板采用抛压成型多层环保夹板
8、整椅座板可以翻转，钢架可以折叠</t>
  </si>
  <si>
    <t>培训椅2</t>
  </si>
  <si>
    <t xml:space="preserve">1、面料饰面OA2000+OS3000
2、靠背PP+GF材质+PA连接件
3、扶手PP+GF材质+PA扶手撑可上下旋转
4、坐棉采用2CM高密度切割泡棉+PP座壳
5、钢架直管1。5厚，横管1.8厚表面黑色砂纹喷涂处理
6、坐木板采用5MM抛压成型多层环保夹板
7、整椅座板可以翻转，钢架可以折叠
8.可翻转写字板
</t>
  </si>
  <si>
    <t>会议椅1</t>
  </si>
  <si>
    <t xml:space="preserve">
450*650*900</t>
  </si>
  <si>
    <t>1、材质：西皮饰面、多层夹板座背，40#高回弹海绵，座感舒适，透气性好；“西皮”符合以下技术要求：符合GB/T 16799-2018《家具用皮革》标准；通过国家标准检测：涂层粘着牢度、耐折牢度、耐磨性、撕裂力、气味、游离甲醛含量、感官要求检测。
2、配件：环保油漆处理。</t>
  </si>
  <si>
    <t>主席台</t>
  </si>
  <si>
    <t>2100*600*760</t>
  </si>
  <si>
    <t>1、材质：E1级中密度纤维板基材，木纹贴面，纹理清晰；“中密度纤维板”符合以下技术要求：①检测依据：符合HJ571-2010、GB/T11718-2021；GB/T15102-2017标准；②通过符合国家标准的检测：24h吸水厚度膨胀率、含水率、内胶合强度、表面结合强度、防潮性能、理化性能表面耐香烟灼烧。
2、油漆：环保油漆，喷涂工艺；
3、配件：五金配件，塑料脚垫。</t>
  </si>
  <si>
    <t>会议桌1</t>
  </si>
  <si>
    <t>2700*1300*750</t>
  </si>
  <si>
    <t xml:space="preserve">1、采用线E0级实木颗粒板（刨花板），防腐等化学处理，强度高、刚性好、不易变形、比重合理；“实木颗粒板（刨花板）”符合以下技术要求：①符合GB/T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                               
2、板材：25mm实木颗粒板；                                        
3、配件采用五金；                                                
4、面板厚度为25mm，桌面左右两边配多功能线盒，同色2.0厚PVC封边；                                                                                5、钢脚采用国标,椭圆铝合金管+铝合金接头，拼接脚上梁，可做分色，静电热固性喷塑,经酸洗磷化防锈处理，表面喷涂,黑色．。      </t>
  </si>
  <si>
    <t>会议桌2</t>
  </si>
  <si>
    <t>4000*1500*750</t>
  </si>
  <si>
    <t xml:space="preserve">1、采用线E0级实木颗粒板（刨花板），防腐等化学处理，强度高、刚性好、不易变形、比重合理；“实木颗粒板（刨花板）”符合以下技术要求：①符合GB/T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                               
2、板材：25mm实木颗粒板；                                        
3、配件采用五金；                                                
4、面板厚度为25mm，桌面左右两边配多功能线盒，同色2.0厚PVC封边；                                                                                5、钢脚采用国标,椭圆铝合金管+铝合金接头，拼接脚上梁，可做分色，静电热固性喷塑,经酸洗磷化防锈处理，表面喷涂,黑色．。      </t>
  </si>
  <si>
    <t>会议桌3</t>
  </si>
  <si>
    <t>3000*1500*750</t>
  </si>
  <si>
    <t xml:space="preserve">1、采用线E0级实木颗粒板，防腐等化学处理，强度高、刚性好、不易变形、比重合理； 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                             
2、板材：25mm实木颗粒板（刨花板）；                                        
3、配件采用五金；                                                
4、面板厚度为25mm，桌面左右两边配多功能线盒，同色2.0厚PVC封边；                                                                                5、钢脚采用国标,椭圆铝合金管+铝合金接头，拼接脚上梁，可做分色，静电热固性喷塑,经酸洗磷化防锈处理，表面喷涂,黑色．。      </t>
  </si>
  <si>
    <t>会议桌4</t>
  </si>
  <si>
    <t>4500*1400*750</t>
  </si>
  <si>
    <t xml:space="preserve">1、采用线E0级实木颗粒板（刨花板），防腐等化学处理，强度高、刚性好、不易变形、比重合理；“实木颗粒板（刨花板）”符合以下技术要求：①符合GB/T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                              
2、板材：25mm实木颗粒板；                                        
3、配件采用五金；                                                
4、面板厚度为25mm，桌面左右两边配多功能线盒，同色2.0厚PVC封边；                                                                                5、钢脚采用国标,椭圆铝合金管+铝合金接头，拼接脚上梁，可做分色，静电热固性喷塑,经酸洗磷化防锈处理，表面喷涂,黑色．。      </t>
  </si>
  <si>
    <t>会议桌5</t>
  </si>
  <si>
    <t>3600*1400*750</t>
  </si>
  <si>
    <t>1、材质：台面为25mmE0级实木颗粒板（刨花板），木纹饰面，1.5mm厚钢制脚架，表面静电喷涂处理；“实木颗粒板（刨花板）”符合以下技术要求：①符合GB/T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2、配件：铝合金毛刷翻盖线盒，使用便捷。</t>
  </si>
  <si>
    <t>会议桌6</t>
  </si>
  <si>
    <t>6000*1500*750</t>
  </si>
  <si>
    <t>1、采用线E0级实木颗粒板（刨花板），防腐等化学处理，强度高、刚性好、不易变形、比重合理；“实木颗粒板（刨花板）”符合以下技术要求：①符合GB/T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                                                                   2、板材：50mm+16mm厚实木颗粒板；                                                    
3、配件采用五金；                                                 
4、面板厚度为50mm，侧脚，背板为16.两头台面宽度700mm带一个线盒，两边台面宽度为650mm,中间为200mm间色板，带3个线盒；   
5、侧脚宽度1000mm，厚度300mm。</t>
  </si>
  <si>
    <t>会议桌7</t>
  </si>
  <si>
    <t>5300*1800*750</t>
  </si>
  <si>
    <t>1、采用线E0级实木颗粒板（刨花板），防腐等化学处理，强度高、刚性好、不易变形、比重合理；“实木颗粒板（刨花板）”符合以下技术要求：①符合GB/T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 
2、板材：50mm+16mm厚实木颗粒板；                        
3、配件采用五金；                     
4、面板厚度为50mm，侧脚，背板为16.两边台面宽度为700mm,中间为200mm间色板，带3个线盒；                           
5、侧脚宽度1000mm，厚度200mm。</t>
  </si>
  <si>
    <t>会议桌8</t>
  </si>
  <si>
    <t>2400*1000*750</t>
  </si>
  <si>
    <t>演讲台</t>
  </si>
  <si>
    <t>650*480*1100</t>
  </si>
  <si>
    <t>1、材质：E0级实木颗粒板基材（刨花板）。“实木颗粒板（刨花板）”符合以下技术要求：①符合GB/T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2、配置：带桌面过线孔，置物层板，桌面挡边；
3、其他：加厚底座；</t>
  </si>
  <si>
    <t>圆形餐桌1</t>
  </si>
  <si>
    <t>直径2800</t>
  </si>
  <si>
    <t>1、台面框架及脚架为橡胶木制作，台面面板为实木多层板双面贴桃花芯木皮拼花，面板下附全实木框架；转盘自动转，内部钢架结构，特制机芯，电机，终身保修，环保油漆，遥控控制。“实木多层板”符合以下技术要求：①检测依据：符合GB/T39600-2021;GB 8624-2012;GB/T 9846-2015;LY/T 1985-2011;QB/T 4371-2012标准，通过国家标准的含水率、胶合强度、甲醛释放量、甲醛释放量、苯、甲苯、二甲苯、TVOC检测。②通过燃烧性能等级B1级或以上检测；③抗菌性能：菌类大肠埃希氏菌（大肠杆菌）、肺炎克雷伯氏菌等至少三种菌类抑菌率均≥99%。</t>
  </si>
  <si>
    <t>圆形餐桌2</t>
  </si>
  <si>
    <t>直径2400</t>
  </si>
  <si>
    <t>圆形餐桌3</t>
  </si>
  <si>
    <t>直径3200</t>
  </si>
  <si>
    <t>餐桌1</t>
  </si>
  <si>
    <t>1、材质：台面级实木多层板基材，表面贴防火防水装饰板，四周经多次打磨油漆防水封边；台架选用钢管及钢板底座，表面做拉丝防污处理。“实木多层板”符合以下技术要求【提供检测报告】：①检测依据：符合GB/T39600-2021;GB 8624-2012;GB/T 9846-2015;LY/T 1985-2011;QB/T 4371-2012标准，通过国家标准的含水率、胶合强度、甲醛释放量、甲醛释放量、苯、甲苯、二甲苯、TVOC检测。②通过燃烧性能等级B1级或以上检测；③抗菌性能：菌类大肠埃希氏菌（大肠杆菌）、肺炎克雷伯氏菌等至少三种菌类抑菌率均≥99%。
2、封边：采用见光面为2.0mm厚全自动封边工艺，防水、防潮、不变色；</t>
  </si>
  <si>
    <t>餐桌2</t>
  </si>
  <si>
    <t>600*600*750</t>
  </si>
  <si>
    <t>1、材质：台面级实木多层板基材，表面贴防火防水装饰板，四周经多次打磨油漆防水封边；台架选用钢管及钢板底座，表面做拉丝防污处理。“实木多层板”符合以下技术要求：①检测依据：符合GB/T39600-2021;GB 8624-2012;GB/T 9846-2015;LY/T 1985-2011;QB/T 4371-2012标准，通过国家标准的含水率、胶合强度、甲醛释放量、甲醛释放量、苯、甲苯、二甲苯、TVOC检测。②通过燃烧性能等级B1级或以上检测；③抗菌性能：菌类大肠埃希氏菌（大肠杆菌）、肺炎克雷伯氏菌等至少三种菌类抑菌率均≥99%。
2、封边：采用见光面为2.0mm厚全自动封边工艺，防水、防潮、不变色；</t>
  </si>
  <si>
    <t>餐桌3</t>
  </si>
  <si>
    <t>900*600*750</t>
  </si>
  <si>
    <t>餐桌4</t>
  </si>
  <si>
    <t>直径700*750</t>
  </si>
  <si>
    <t>1、实木颗粒板（刨花板）；“实木颗粒板（刨花板）”符合以下技术要求：①符合GB/T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2、304拉丝不锈钢台架。</t>
  </si>
  <si>
    <t>餐椅1</t>
  </si>
  <si>
    <t>1、西皮饰面、多层夹板座背，40#高回弹海绵，座感舒适，透气性好。</t>
  </si>
  <si>
    <t>餐椅2</t>
  </si>
  <si>
    <t>1.采用全新聚丙烯一体注塑成型、零甲醛释放使用更健康。
2.不借助工具可实现7张堆叠设计、不占空间，便于收纳，清洁。
3.座面:座高440mm，座宽420mm， 座深440mm， 座面根据人体曲线设计舒适配比，辨识度高，
座面贴合，(蓝、黄、灰、绿、白)有5种常规颜色可选。
4.椅背:可独立拆卸式靠背，凹槽式设计，具备使用者单手手提功能。圆润椅角无毛边，不伤
手，背重0.55KG，背高250mm，背宽390mm，背下厚9m/上厚3m，背弧度R250mm包覆性明
显，提高整椅的舒适度，6种常规颜色可选。
5.四脚40*35m成菱形设计、结构稳定，PU耐磨脚垫保护地板随意推拉， 可承重150KG</t>
  </si>
  <si>
    <t>吧台</t>
  </si>
  <si>
    <t>*400*1000</t>
  </si>
  <si>
    <t>1、6MM厚新型亮光岩板；
2、201不锈钢钢管结构架；
3、吧台内部结构，环保实木多层板，不带抽屉厚度12CM。“实木多层板”符合以下技术要求：①检测依据：符合GB/T39600-2021;GB 8624-2012;GB/T 9846-2015;LY/T 1985-2011;QB/T 4371-2012标准，通过国家标准的含水率、胶合强度、甲醛释放量、甲醛释放量、苯、甲苯、二甲苯、TVOC检测。②通过燃烧性能等级B1级或以上检测；③抗菌性能：菌类大肠埃希氏菌（大肠杆菌）、肺炎克雷伯氏菌等至少三种菌类抑菌率均≥99%。</t>
  </si>
  <si>
    <t>吧椅</t>
  </si>
  <si>
    <t>1、不锈钢脚架；
2、纳米科技布，高海绵支撑；
3、防滑脚垫；</t>
  </si>
  <si>
    <t>转椅</t>
  </si>
  <si>
    <t>540*540*490-640（mm）</t>
  </si>
  <si>
    <t>1、圆座：395mm的圆凳面尺寸，黑色座胶壳，采用发泡PU材料，水滴式防滑纹，表面耐刮，通过10万次耐磨，环保无毒，通过国标甲醛检测，抗UV，耐酒精，防霉抗菌；
2、底盘：KT座下圆盘，黑色圆环型升降手柄，操作实现任意角度升降自由，椅座底部呈圆形凹槽形状，便携设计；
3、气杆：160不缩黑色三级气杆、气压棒内管呈电镀管、有碳化工艺处理（QPQ），提高金属的硬度、耐磨性、耐腐蚀性；
4、五星脚：A270黑色椅脚，直径540mm，PA尼龙材质承重1136kg以上、安全稳定.防前倾后翻；
5、脚轮50mm38杯口黑色固定脚垫加纤材质，抗压以及耐磨过10万次测试，具有很好的稳定性。</t>
  </si>
  <si>
    <t>操作椅</t>
  </si>
  <si>
    <t>380*450*742/857</t>
  </si>
  <si>
    <t>1、背框：灰色尼龙注塑框；
2、坐垫：椅背椅座定型棉+专业医疗皮饰面；
3、气杆：灰色38管120MM 气杆；
4、脚架：灰色N270尼龙椅脚；
5、轮子：50MM 灰白色 PU轮。</t>
  </si>
  <si>
    <t>洽谈桌1</t>
  </si>
  <si>
    <t>洽谈桌2</t>
  </si>
  <si>
    <t>直径800*750</t>
  </si>
  <si>
    <t>洽谈椅</t>
  </si>
  <si>
    <t>1、全新PP料+玻纤注塑一体成型
2、优质五金配件固定
3、木脚采用坚固耐磨弯曲木</t>
  </si>
  <si>
    <t>休闲接待椅</t>
  </si>
  <si>
    <t xml:space="preserve">730*917*1090 </t>
  </si>
  <si>
    <t>1.面料：西皮
2.海绵：采用高密度定型海绵
3.五金脚架落地</t>
  </si>
  <si>
    <t>等候沙发1</t>
  </si>
  <si>
    <t>700*740*860</t>
  </si>
  <si>
    <t xml:space="preserve">
1、面料为西皮，坐感舒适，环保耐用；“西皮”符合以下技术要求：符合GB/T 16799-2018《家具用皮革》标准；通过国家标准检测：涂层粘着牢度、耐折牢度、耐磨性、撕裂力、气味、游离甲醛含量、感官要求检测。
2、高密度回弹海绵；
3、内框架为木架，落地为五金脚架，带防滑耐磨脚垫。
</t>
  </si>
  <si>
    <t>孕妇椅</t>
  </si>
  <si>
    <t>700*750*860</t>
  </si>
  <si>
    <t xml:space="preserve">
1、面料为西皮，环保耐用；“西皮”符合以下技术要求：符合GB/T 16799-2018《家具用皮革》标准；通过国家标准检测：涂层粘着牢度、耐折牢度、耐磨性、撕裂力、气味、游离甲醛含量、感官要求检测。
2、高密度回弹海绵；
3、内框架为木架，落地为实木脚架，带防滑耐磨脚垫。
</t>
  </si>
  <si>
    <t>接待沙发</t>
  </si>
  <si>
    <t>1、饰面：采用皮面制作，厚度1.0至1.2mm，经过路易士工艺加工，皮质柔软、舒适、透气性好、防虫、不退色、无异味；“西皮”符合以下技术要求：符合GB/T 16799-2018《家具用皮革》标准；通过国家标准检测：涂层粘着牢度、耐折牢度、耐磨性、撕裂力、气味、游离甲醛含量、感官要求检测。
2、海绵：高密度聚氨酯切割原生海绵，座42.0kg/m3，背35.0kg/m3高密度，软硬适中，回弹性好，不变形；
3、内架：窑干实木方条，经防虫、防腐处理，用蛇簧加高强度拉力筋作内衬，内部五金件做防锈处理；
4、外框架：实木框架主结构榫结合，木制构件全部经过烘干处理，刨光，木材含水率8~11%；                    
5、油漆：油漆工艺“五底三面”；硬度达到2-3H级，漆膜附着力不低于2级，漆膜抗冲击不低于2级，耐干热、耐湿热不低于2级，耐香烟灼烧试验后不得有黑斑、裂纹、鼓泡。漆膜其他理化性能符合QB/T 2280-2017标准规定</t>
  </si>
  <si>
    <t>茶几</t>
  </si>
  <si>
    <t>1、采用实木制作，纹理紧密均匀、不易变形，美观耐用；
2、；油漆采用符合国家标准的环保油漆，附着力强，流平性高；
3、五金配件采用标准五金配件。</t>
  </si>
  <si>
    <t>等候沙发2</t>
  </si>
  <si>
    <t>1095*825*865</t>
  </si>
  <si>
    <t xml:space="preserve">
1、面料为西皮，坐感舒适，环保耐用；“西皮”符合以下技术要求：符合GB/T 16799-2018《家具用皮革》标准；通过国家标准检测：涂层粘着牢度、耐折牢度、耐磨性、撕裂力、气味、游离甲醛含量、感官要求检测。
2、高密度回弹海绵；
3、内框架为木架，落地为五金脚架，带防滑耐磨脚垫。
4、配一个充电位</t>
  </si>
  <si>
    <t>等候沙发3</t>
  </si>
  <si>
    <t>1890*825*865</t>
  </si>
  <si>
    <t>等候沙发4</t>
  </si>
  <si>
    <t>1800/1150*610*680</t>
  </si>
  <si>
    <t>1、面料为西皮，环保耐用；“西皮”符合以下技术要求：符合GB/T 16799-2018《家具用皮革》标准；通过国家标准检测：涂层粘着牢度、耐折牢度、耐磨性、撕裂力、气味、游离甲醛含量、感官要求检测。
2、高密度回弹海绵；
3、内框架为木架，落地为五金脚架。</t>
  </si>
  <si>
    <t>等候沙发5</t>
  </si>
  <si>
    <t>780*820*670</t>
  </si>
  <si>
    <t>1、内框架：实木框架配多层夹板+木方装钉而成；                                         
2、高密度海棉；                                                      
3、承重弹力结构，坐垫为标准间距蛇形簧+平衡橡筋+面布；                                              
4、面料：西皮；“西皮”符合以下技术要求：符合GB/T 16799-2018《家具用皮革》标准；通过国家标准检测：涂层粘着牢度、耐折牢度、耐磨性、撕裂力、气味、游离甲醛含量、感官要求检测。                                           
5、五金：黑色喷涂钢脚。不含抱枕；</t>
  </si>
  <si>
    <t>等候沙发6</t>
  </si>
  <si>
    <t>1380*820*670</t>
  </si>
  <si>
    <t>1、内框架：实木框架配多层夹板+木方装钉而成；                                         
2、高密度海棉；                                                      
3、承重弹力结构，坐垫为标准间距蛇形簧+平衡橡筋+面布；                                              
4、面料：西皮； “西皮”符合以下技术要求：符合GB/T 16799-2018《家具用皮革》标准；通过国家标准检测：涂层粘着牢度、耐折牢度、耐磨性、撕裂力、气味、游离甲醛含量、感官要求检测。                                          
5、五金：黑色喷涂钢脚。不含抱枕；</t>
  </si>
  <si>
    <t>等候沙发7</t>
  </si>
  <si>
    <t>1940*820*670</t>
  </si>
  <si>
    <t>1、内框架：实木框架配多层夹板+木方装钉而成；                                         
2、高密度海棉；                                                      
3、承重弹力结构，坐垫为标准间距蛇形簧+平衡橡筋+面布；                                              
4、面料：西皮；“西皮”符合以下技术要求：符合GB/T 16799-2018《家具用皮革》标准；通过国家标准检测：涂层粘着牢度、耐折牢度、耐磨性、撕裂力、气味、游离甲醛含量、感官要求检测。                                              
5、五金：黑色喷涂钢脚。不含抱枕；</t>
  </si>
  <si>
    <t>等候沙发8</t>
  </si>
  <si>
    <t>490*490*420</t>
  </si>
  <si>
    <t>1、面料为西皮，坐感舒适，环保耐用；
2、实木为内架，高密度海绵；
3、不锈钢底座</t>
  </si>
  <si>
    <t>接待圆几</t>
  </si>
  <si>
    <t>600*600*450</t>
  </si>
  <si>
    <t>1、面板：12MM岩板台面
2、脚架：黑砂喷涂钢架</t>
  </si>
  <si>
    <t>礼堂椅4</t>
  </si>
  <si>
    <t>单人位</t>
  </si>
  <si>
    <t>1、背海绵：采用高密度冷发泡PU定型海棉。背海棉长度为730±5mm，宽度为470±5mm，高度为150±5mm，海棉密度为35-45KG/M3；
2、背内板：采用夹板经模具压弯成型。外型成弧型，美观大方，具有曲线美。尺寸规格：长度为695±2 mm，宽度为464±2mm，厚度为15mm；
3、背胶壳：采用PP（聚丙烯）多元素复合材料经模具压铸成型，尺寸规格：长度为810±5 mm，宽度为470±5mm，高度为100±5mm；
4、座海绵：采用高密度冷发泡PU定型海棉。座海棉长度为480±5mm，宽度为460±5mm，高度为120±5mm，海棉密度为40-55KG/M3；
5、座胶壳：采用PP（聚丙烯）多元素复合材料经模具压铸成型，尺寸规格：长度为520±5mm，宽度为490±5 mm，高度为110±5mm；
6、座内板：采用夹板经模具压注成型。外型成弧型，美观大方，具有曲线美。尺寸规格：长450±2mm，宽度为420±2mm，厚度为15 mm；
7、扶手框架采用T1.5mm热轧板，底脚板采用1.5 mm热轧板冲压成型，脚管采用80X427XT586热轧板经二氧化碳焊接成型，表面采用防锈静电喷亚光黑处理；
8、扶手面：采用橡木，尺寸规格：长度为432±2mm，宽度为80±2mm，高度为27±2mm；
9、侧板：采用面料（绒布+2mm海绵）+中纤板三层结构组成，尺寸规格：长度为388mm，宽度为440mm，厚度为：4mm；
10、面料：座背面料采用高级专用布料，抗污，防褪色。可以根据客户要求做国标，英标，美标阻燃，三防等处理；
11、座内采用扭簧回位结构，座包回复碰撞部位增加橡胶垫防撞降噪，使座包打开无噪音，回复缓慢无冲击性撞击；
12、写字板：采用16mm 直径实心圆钢支撑结构，面板采用高密度中纤板，外压三胺板，四周PVC封边，尺寸规格：长度为250±2mm，宽度为240±2 mm，厚度为15mm；
13、座宽（扶手中对中）：580mm，座椅总高：1015±10mm，座高：440±10mm；
14、座椅深度：855±10mm，写字板高：610±10mm：最小排距：900mm。</t>
  </si>
  <si>
    <t>礼堂椅1</t>
  </si>
  <si>
    <t>三人位</t>
  </si>
  <si>
    <t>礼堂椅2</t>
  </si>
  <si>
    <t>四人位</t>
  </si>
  <si>
    <t>礼堂椅3</t>
  </si>
  <si>
    <t>五人位</t>
  </si>
  <si>
    <t>医用治疗柜1</t>
  </si>
  <si>
    <t>L*650*2000</t>
  </si>
  <si>
    <t>1、台面：采用医用复合亚克力人造石，厚度≥12mm，主要成分为高比例高性能改性不饱和树酯，试具有抗菌、防霉、耐酸碱、耐磨、耐冲击、易清洁等特性，台面无缝拼接，符合医院环境卫生要求；“复合亚克力人造石”符合以下技术要求【提供检测报告】：①符合JC/T 908-2013标准；板材四边平整，表面不得有缺棱掉角现象。通过符合国家标准检测：荷载变形、弯曲强度、弯曲弹性模量、耐化学药品性检测合格、耐热性检测合格、耐高温检测合格、巴氏硬度；②符合GB/T 31402-2023标准；抗菌性能：菌类至少三种菌类的抑菌率均≥99%。
2、柜体：采用≥1.0mm厚及背架龙骨采用≥1.5mm厚一级电解钢板或电镀锌板，材料本身有效防止生锈和腐蚀，上柜柜门可选带玻璃；“电解钢板”符合以下技术要求：①依据符合GB/T228.1-2021的要求：抗拉强度≥400MPa、规定塑性延伸强度≥200MPa;断后伸长率≥50%；②依据符合GB/T 3325-2024，试验时间100h，划道（划叉）两侧3mm范围外，应无鼓泡、锈蚀、剥落和起皱等现象；③依据符合QB/T 3827-1999、QB/T 3832-1999标准；通过耐腐蚀试验检测；乙酸盐雾试验后，镀（涂）层对基体保护等级通过国家标准检测；镀(涂)层本身耐腐蚀通过国家标准检测；④抗菌性能：菌类大肠埃希氏菌（大肠杆菌）等至少三种菌类抑菌率均≥99%。
3、抑菌粉末：采用防腐抗菌静电喷涂粉末喷涂，涂层膜厚度均匀，内外一致，抗菌、防霉、耐酸碱、耐磨、耐撞击，抗腐蚀力强；
4、踢脚线：踢脚线柜体正面采用厚度≥0.8mm 304#油膜拉丝不锈钢，四周折弯8mm厚采用塑料胶粒卡扣式安装避免使用时刮脚。
5、主体全钢结构+医用复合亚克力人造石台面；
6、主要配置：地柜+背架+人造石+吊柜+分隔板。
7、拉手：采用一体成型斜拉手；
8、门铰（铰链）：采用304不锈钢缓冲门铰（铰链），与门板及柜体连接位采用丝锥后不锈钢螺丝固定；
9、锁具：抽芯锁具；
10、导轨：采用卡扣三节导轨，顺畅、静音、抽拉自如。
11、所有工件经数控激光切割、模具冲压、数控折弯、机器打磨、抛光，整体采用激光焊接工艺，无外露焊点；
12、门板及抽面带塑料标签卡槽，抽屉内无裸露螺丝，抽屉内带6宫格分隔板并带一体冲压标签卡槽，门及抽面板为双层工艺；
13、地柜为上抽下掩门并带可调节层板一层，吊柜内带可调节层板一层；
14、背架中部带层板一层，层板下方带86孔位，便于后期安装插座面板。
15、“医用治疗柜”符合以下技术要求【提供检测报告】：①符合GB/T 3325-2024标准；通过检测：形状位置公差；硬度≥2H;冲击强度；结构安全检测；搁板试验检测；搁板弯曲检测；跌落试验检测；结构和底架强度试验检测；②符合GB/T 3075-2021标准；通过检测：经≥10万次疲劳试验后，部件未发生开裂；③符合GB/T 26696-2011标准；通过检测：耐香烟灼烧；抗球冲击；耐酸碱；耐高温；耐沸水；吸水率；弯曲强度；</t>
  </si>
  <si>
    <t>医用治疗柜2</t>
  </si>
  <si>
    <t>L*650*850</t>
  </si>
  <si>
    <t>1、台面：采用医用复合亚克力人造石，厚度≥12mm，主要成分为高比例高性能改性不饱和树酯，试具有抗菌、防霉、耐酸碱、耐磨、耐冲击、易清洁等特性，台面无缝拼接，符合医院环境卫生要求；“复合亚克力人造石”符合以下技术要求：①符合JC/T 908-2013标准；板材四边平整，表面不得有缺棱掉角现象。通过符合国家标准检测：荷载变形、弯曲强度、弯曲弹性模量、耐化学药品性检测合格、耐热性检测合格、耐高温检测合格、巴氏硬度；②符合GB/T 31402-2023标准；抗菌性能：菌类至少三种菌类的抑菌率均≥99%。
2、柜体：采用≥1.0mm厚一级电解钢板或电镀锌板，材料本身有效防止生锈和腐蚀；“电解钢板”符合以下技术要求：①依据符合GB/T228.1-2021的要求：抗拉强度≥400MPa、规定塑性延伸强度≥200MPa;断后伸长率≥50%；②依据符合GB/T 3325-2024，试验时间100h，划道（划叉）两侧3mm范围外，应无鼓泡、锈蚀、剥落和起皱等现象；③依据符合QB/T 3827-1999、QB/T 3832-1999标准；通过耐腐蚀试验检测；乙酸盐雾试验后，镀（涂）层对基体保护等级通过国家标准检测；镀(涂)层本身耐腐蚀通过国家标准检测；④抗菌性能：菌类大肠埃希氏菌（大肠杆菌）等至少三种菌类抑菌率均≥99%。
3、抑菌粉末：采用防腐抗菌静电喷涂粉末喷涂，涂层膜厚度均匀，内外一致，抗菌、防霉、耐酸碱、耐磨、耐撞击，抗腐蚀力强；
4、踢脚线：踢脚线柜体正面采用厚度≥0.8mm 304#油膜拉丝不锈钢，四周折弯8mm厚采用塑料胶粒卡扣式安装避免使用时刮脚。
5、主体全钢结构+医用复合亚克力人造石台面；
6、主要配置：地柜+人造石+分隔板。
7、拉手：采用一体成型斜拉手；
8、门铰（铰链）：采用304不锈钢缓冲门铰（铰链），与门板及柜体连接位采用丝锥后不锈钢螺丝固定；
9、导轨：采用卡扣三节导轨，顺畅、静音、抽拉自如；
10、锁具：抽芯锁具；
11、水池：感应水龙头、304不锈钢手工盆底部带喷涂隔音处理、亚克力档水≥7mm厚。
12、所有工件经数控激光切割、模具冲压、数控折弯、机器打磨、抛光，整体采用激光焊接工艺，无外露焊点；
13、门板及抽面带塑料标签卡槽，抽屉内无裸露螺丝，抽屉内带6宫格分隔板并带一体冲压标签卡槽，门及抽面板为双层工艺；
14、地柜为上抽下掩门并带可调节层板一层。
15、“医用治疗柜”符合以下技术要求：①符合GB/T 3325-2024标准；通过检测：形状位置公差；硬度≥2H;冲击强度；结构安全检测；搁板试验检测；搁板弯曲检测；跌落试验检测；结构和底架强度试验检测；②符合GB/T 3075-2021标准；通过检测：经≥10万次疲劳试验后，部件未发生开裂；③符合GB/T 26696-2011标准；通过检测：耐香烟灼烧；抗球冲击；耐酸碱；耐高温；耐沸水；吸水率；弯曲强度；</t>
  </si>
  <si>
    <t>垃圾医用处置柜</t>
  </si>
  <si>
    <t>500*650*850</t>
  </si>
  <si>
    <t>1、材质：0.8mm厚电解钢板，防潮防水，经久耐用，304#不锈钢、12mm厚复合亚克力人造石台面；
2、配件：插销、一字折弯斜拉手，不锈钢气弹簧液压支撑杆，一体成形PP垃圾盖，304不锈钢支撑杆支撑开启方式，内缩式脚踏；
3、功能配置：缓冲开合结构，垃圾桶定位系统，一体成型垃圾导流；
4、金属表面抑菌粉末静电喷涂；</t>
  </si>
  <si>
    <t>输液柜</t>
  </si>
  <si>
    <t>920*650*2000</t>
  </si>
  <si>
    <t>1、材质：0.8mm厚电解板、304#不锈钢地脚线，无缝拼接，易清洁，满足院感需求；
2、配件：一字折弯斜拉手、ABS标签卡槽、输液篮、ABS输液篮轨道、120度门铰；
3、金属表面抑菌粉末静电喷涂；</t>
  </si>
  <si>
    <t>医用实验台1</t>
  </si>
  <si>
    <t>L*600*850</t>
  </si>
  <si>
    <t>1、台面：12.7mm 实芯理化台面板,理化板具有防潮性、抗冲击性、防火性能、耐化学腐蚀、耐磨性，而且其耐气候性也很优异；太阳光照射也不会引起变色、褪色。此外，产品难于沾上污垢，易清洗，维修保养方便；产品的寿命可持续长久，理化板的冲击吸收力以及特殊制造工艺使其具有一定威力的抗震性，两块台面拼接时需要开 1.5mm 斜边及榫拼接工艺；“理化板”符合以下技术要求【提供检测报告】：①符合GB/T17657-2022；GB/T3398.2-2008；GB6566-2010标准；②通过耐化学性能达到5级；表面耐干热达到5级；耐化学性能污染物不少于30种检测；③24h吸水率、表面耐磨、表面耐划痕；④洛氏硬度;⑤放射性内照射指数；外照射指数；
2、柜体：采用≥1.0mm厚一级电解钢板或电镀锌板，材料本身有效防止生锈和腐蚀；“电解钢板”符合以下技术要求：①依据符合GB/T228.1-2021的要求：抗拉强度≥400MPa、规定塑性延伸强度≥200MPa;断后伸长率≥50%；②依据符合GB/T 3325-2024，试验时间100h，划道（划叉）两侧3mm范围外，应无鼓泡、锈蚀、剥落和起皱等现象；③依据符合QB/T 3827-1999、QB/T 3832-1999标准；通过耐腐蚀试验检测；乙酸盐雾试验后，镀（涂）层对基体保护等级通过国家标准检测；镀(涂)层本身耐腐蚀通过国家标准检测；④抗菌性能：菌类大肠埃希氏菌（大肠杆菌）等至少三种菌类抑菌率均≥99%。
3、抑菌粉末：采用防腐抗菌静电喷涂粉末喷涂，涂层膜厚度均匀，内外一致，抗菌、防霉、耐酸碱、耐磨、耐撞击，抗腐蚀力强；
4、踢脚线：踢脚线柜体正面采用厚度≥0.8mm 304#油膜拉丝不锈钢，四周折弯8mm厚采用塑料胶粒卡扣式安装避免使用时刮脚。
5、主体全钢结构+理化板台面；
6、主要配置：地柜+理化板台面+水盆柜+封板。
7、拉手：采用一体成型斜拉手；
8、门铰（铰链）：采用304不锈钢缓冲门铰（铰链），与门板及柜体连接位采用丝锥后不锈钢螺丝固定；
9、导轨：采用卡扣三节导轨，顺畅、静音、抽拉自如；
10、锁具：抽芯锁具；
11、水池：水龙头、PP水盆+下水装置。
12、所有工件经数控激光切割、模具冲压、数控折弯、机器打磨、抛光，整体采用激光焊接工艺，无外露焊点；
13、门板及抽面带塑料标签卡槽，抽屉内无裸露螺丝，门及抽面板为双层工艺；
14、地柜为上抽下掩门并带可调节层板一层；
15、根据需求增加工作位置及检修口带86插座孔位。
16、“医用实验台”符合以下技术要求【提供检测报告】：①检测依据：符合GB 8624-2012标准；通过软质和硬质家具的燃烧性能B1级或以上级别，硬质家具检测；②检测依据：符合GB/T 1865-2009；GB/T 9789-2008标准；涂层试板经100h氙灯老化试验，变色等级≤1级；经24h硫化氢腐蚀试验，试样表面不应出现红锈；③检测依据：符合QB/T 4371-2012标准；抗菌性能：菌类至少三种菌类的抑菌率均≥99%。</t>
  </si>
  <si>
    <t>医用实验台2</t>
  </si>
  <si>
    <t>L*1500*850</t>
  </si>
  <si>
    <t>1、台面：12.7mm 实芯理化台面板,理化板具有防潮性、抗冲击性、防火性能、耐化学腐蚀、耐磨性，而且其耐气候性也很优异；太阳光照射也不会引起变色、褪色。此外，产品难于沾上污垢，易清洗，维修保养方便；产品的寿命可持续长久，理化板的冲击吸收力以及特殊制造工艺使其具有一定威力的抗震性，两块台面拼接时需要开 1.5mm 斜边及榫拼接工艺；“理化板”符合以下技术要求：①符合GB/T17657-2022；GB/T3398.2-2008；GB6566-2010标准；②通过耐化学性能达到5级；表面耐干热达到5级；耐化学性能污染物不少于30种检测；③24h吸水率、表面耐磨、表面耐划痕；④洛氏硬度;⑤放射性内照射指数；外照射指数；
2、柜体：采用≥1.0mm厚一级电解钢板或电镀锌板，材料本身有效防止生锈和腐蚀；“电解钢板”符合以下技术要求：①依据符合GB/T228.1-2021的要求：抗拉强度≥400MPa、规定塑性延伸强度≥200MPa;断后伸长率≥50%；②依据符合GB/T 3325-2024，试验时间100h，划道（划叉）两侧3mm范围外，应无鼓泡、锈蚀、剥落和起皱等现象；③依据符合QB/T 3827-1999、QB/T 3832-1999标准；通过耐腐蚀试验检测；乙酸盐雾试验后，镀（涂）层对基体保护等级通过国家标准检测；镀(涂)层本身耐腐蚀通过国家标准检测；④抗菌性能：菌类大肠埃希氏菌（大肠杆菌）等至少三种菌类抑菌率均≥99%。
3、抑菌粉末：采用防腐抗菌静电喷涂粉末喷涂，涂层膜厚度均匀，内外一致，抗菌、防霉、耐酸碱、耐磨、耐撞击，抗腐蚀力强；
4、踢脚线：踢脚线柜体正面采用厚度≥0.8mm 304#油膜拉丝不锈钢，四周折弯8mm厚采用塑料胶粒卡扣式安装避免使用时刮脚。
5、主体全钢结构+理化板台面；
6、主要配置：地柜+理化板台面+试剂架+水盆柜+洗眼器+水龙头+单面滴水架。
7、拉手：采用一体成型斜拉手；
8、门铰（铰链）：采用304不锈钢缓冲门铰（铰链），与门板及柜体连接位采用丝锥后不锈钢螺丝固定；
9、导轨：采用卡扣三节导轨，顺畅、静音、抽拉自如；
10、锁具：抽芯锁具；
11、水池：水龙头、PP水盆+下水装置、单面滴水架、洗眼器。
12、所有工件经数控激光切割、模具冲压、数控折弯、机器打磨、抛光，整体采用激光焊接工艺，无外露焊点；
13、门板及抽面带塑料标签卡槽，抽屉内无裸露螺丝，门及抽面板为双层工艺；
14、地柜为上抽下掩门并带可调节层板一层；
15、根据需求增加工作位置及检修口带86插座孔位。
16、“医用实验台”符合以下技术要求：①检测依据：符合GB 8624-2012标准；通过软质和硬质家具的燃烧性能B1级或以上级别，硬质家具检测；②检测依据：符合GB/T 1865-2009；GB/T 9789-2008标准；涂层试板经100h氙灯老化试验，变色等级≤1级；经24h硫化氢腐蚀试验，试样表面不应出现红锈；③检测依据：符合QB/T 4371-2012标准；抗菌性能：菌类至少三种菌类的抑菌率均≥99%。</t>
  </si>
  <si>
    <t>雾化桌</t>
  </si>
  <si>
    <t>700*610*1600</t>
  </si>
  <si>
    <t>1、主要材料：所有板件采用E0级刨花板，三聚氰胺饰面纸饰面；
2、主要板材厚度：台面板厚度为25mm，侧板、背板、抽面、底板厚度为16mm；
3、配置：不含平板电脑及设置带；
4、五金配置：连接件等；
5、封边：采用见光面为2.0mm厚全自动封边工艺，防水、防潮、不变色；1、材质：台面为E0级刨花板，木纹饰面；</t>
  </si>
  <si>
    <t>雾化凳</t>
  </si>
  <si>
    <t>400*500*790</t>
  </si>
  <si>
    <t>1、材质：高品质环保长玻纤PP原料，不含BPA等有害物质，使用健康安心长久使用不易老化，手感细腻亲肤；
2、结构：韧性好，椅背坐面三千多次负荷耐久测试；不怕摔，通过跌落测试和冲击测试；耐黄变，无褪色掉色现象；
3、堆叠：摞放设计节省空间，不用时可叠加放置在角落；
4、设计：镂空型靠背设计，透气舒适；多种颜色可选，可根据不同空间效果配色选择；
5、特点：一体注塑成型，轻盈和稳固兼备，曲线优美灵巧承重能力强，且易于清洁。</t>
  </si>
  <si>
    <t>二人位等候椅</t>
  </si>
  <si>
    <t>1230*605*840</t>
  </si>
  <si>
    <t>1、扶手、脚：采用1、2mm厚冷轧钢板，冲压、焊接成型，打磨抛光，除油除锈后表面静电喷粉处理。“冷轧钢板”符合以下技术要求：①GB/T 228.1-2021《金属材料 拉伸试验第1部分:室温试验方法》、GB/T 5464-2010《建筑材料不燃性试验方法》、GB/T 3325-2024《金属家具通用技术条件》标准；②外观性能金属件检测合格；③力学性能：通过抗拉强度、上屈服强度、断裂伸长率检测。④通过燃烧性能检测。
2、座背板：座背椅板为PU材质，一体模具成型，内置铁架+铁板，内置铁架采用10*20*2、0Ｔ方管，通过模具冷压再焊接成型，铁板采用1、2T㎜冷轧钢板专用高速数控冲床配合专用冲孔模具冲孔，冷压成型后再与铁架焊接为一整体。
3、横梁：承重梁采用直径60mm、厚度2、0mm六角钢管钻孔加工成型，除油除锈后表面静电喷粉处理。
4、“等候椅”符合以下技术要求：①GB28008-2024《家具结构安全技术规范》标准；通过基本结构安全检测；②GB/T 35607-2024《绿色产品评价家具》标准；通过甲醛检测；③GB/T 11345-2023《焊缝无损检测 超声检测 技术、检测等级和评定》标准；焊缝无损等级检测；④GB/T 4337-2015《金属材料 疲劳试验 旋转弯曲方法》，通过旋转弯曲疲劳试验检测；</t>
  </si>
  <si>
    <t>三人位等候椅</t>
  </si>
  <si>
    <t>1790*605*840</t>
  </si>
  <si>
    <t>1、扶手、脚：采用1、2mm厚冷轧钢板，冲压、焊接成型，打磨抛光，除油除锈后表面静电喷粉处理。“冷轧钢板”符合以下技术要求：①GB/T 228.1-2021《金属材料 拉伸试验第1部分:室温试验方法》、GB/T 5464-2010《建筑材料不燃性试验方法》、GB/T 3325-2024《金属家具通用技术条件》标准；②外观性能金属件检测合格；③力学性能：通过抗拉强度、上屈服强度、断裂伸长率检测。④通过燃烧性能检测。
2、座背板：座背椅板为PU材质，一体模具成型，内置铁架+铁板，内置铁架采用10*20*2、0Ｔ方管，通过模具冷压再焊接成型，铁板采用1、2T㎜冷轧钢板专用高速数控冲床配合专用冲孔模具冲孔，冷压成型后再与铁架焊接为一整体。
3、横梁：承重梁采用直径60mm、厚度2、0mm六角钢管钻孔加工成型，除油除锈后表面静电喷粉处理。
4、“等候椅”符合以下技术要求【提供检测报告】：①GB28008-2024《家具结构安全技术规范》标准；通过基本结构安全检测；②GB/T 35607-2024《绿色产品评价家具》标准；通过甲醛检测；③GB/T 11345-2023《焊缝无损检测 超声检测 技术、检测等级和评定》标准；焊缝无损等级检测；④GB/T 4337-2015《金属材料 疲劳试验 旋转弯曲方法》，通过旋转弯曲疲劳试验检测；</t>
  </si>
  <si>
    <t>等候椅</t>
  </si>
  <si>
    <t>570*520*750</t>
  </si>
  <si>
    <t>1、面料：采用环保西皮软包，柔软而富有韧性，手感舒适，经液态浸色及防潮等工艺处理，光泽持久性透气性强、耐磨性强、无异味、弹性好、肌理清晰，健康环保，经久耐用；                                                                                                              
2、海绵：采用高密度、高回弹原生棉，密度40#。软硬适中，回弹性能好，抗变形能力强，根椐人体工程学原理设计，坐感舒适；                                                                                           
3、脚架：采用北美进口白蜡木。木材干燥应≤9%的含水量，无腐裂修补现象，表面洁净无污染；
4.油漆：环保油漆，光亮平整，油漆无颗粒、气泡。</t>
  </si>
  <si>
    <t>梯型培训桌</t>
  </si>
  <si>
    <t>1、采用线E0级实木颗粒板（刨花板），防腐等化学处理，强度高、刚性好、不易变形、比重合理；  “实木颗粒板（刨花板）”符合以下技术要求：①符合GB/T 4897-2015、GB 8624-2012、QB/T4371-2012标准；②通过符合国家标准的含水率、静曲强度、弹性模量、甲醛释放量检测；③通过燃烧性能等级B1级或以上级别；④抗菌性能：菌类大肠埃希氏菌（大肠杆菌）、肺炎克雷伯氏菌等至少三种菌类抑菌率均≥99%。
2、台面板材：25mm厚实木颗粒板（刨花板）；         
3、喷涂钢架采用2.0异型管+开模铝合金+PP件组装；                                   
4、面板厚度25mm，背板为16mm；                               
5、配前档板。</t>
  </si>
  <si>
    <t>普通理疗床</t>
  </si>
  <si>
    <t>1、床架：采用方管壁厚≥1.2mm，材料本身有效防止生锈和腐蚀；
2、抑菌粉末：采用防腐抗菌静电喷涂粉末喷涂，涂层膜厚度均匀，内外一致，抗菌、防霉、耐酸碱、耐磨、耐撞击，抗腐蚀力强；
4、软包：西皮皮革，耐磨易清洁，40#高弹力海绵，E1级实木多层板内衬。
5、主体全钢结构+软包；
6、主要配置：床架+软包。
7、脚垫：塑料脚垫。
8、所有工件经数控激光切割、模具冲压、数控折弯、机器打磨、抛光，整体采用激光焊接工艺，无外露焊点；
9、软包带挖孔设计。</t>
  </si>
  <si>
    <t>木制理疗床</t>
  </si>
  <si>
    <t>1900*650*650</t>
  </si>
  <si>
    <t>1、主要材料：脚架采用65*65mm橡胶木实木，经去皮、烘干、防虫防腐处理，自然木纹，保留天然特性；
2、储物柜采用E0级实木颗粒板（刨花板）基材的浸渍胶膜纸饰面人造板；
3、软包面料采用人造革（西皮），防磨耐污性好；海绵采用高密度回弹海绵，可防氧化，防碎，软硬适中，回弹性好，不易变形；
4、功能配置：实木床架+100mm厚人造革（西皮）软包垫（头部位置开圆孔）；
5、床架表面经过净味喷漆处理，5层底油及3层面漆。</t>
  </si>
  <si>
    <t>工作台</t>
  </si>
  <si>
    <t>3600*1200*750</t>
  </si>
  <si>
    <t>1、主要材料：所有板件采用E0级刨花板，三聚氰胺饰面纸饰面；
2、主要板材厚度：台面板厚度为25mm，侧板、背板、抽面、底板厚度为16mm；
3、配置：主台面+50mm*50mm门型钢脚+三抽固定柜+塑料键盘架+Φ60mm金属线盒+300mm高桌上木制屏风；                                                            4、五金配置：三节路轨、锁具、拉手、连接件等；
5、封边：采用见光面为2.0mm厚全自动封边工艺，防水、防潮、不变色；
6、钢脚：钢脚采用50mm*50mm门形钢脚，壁厚≥1.2mm，表面抑菌粉末静电喷涂处理；
7、“工作台”符合以下技术要求【提供检测报告】：①符合GB/T3325-2024、GB18584-2024标准；③外观性能冲压件、焊接件均检测；④结构安全检测。⑤力学性能：通过检测：桌几类强度和耐久性水平静载荷、主桌面垂直静载荷试验、水平耐久性试验、结构强度试验。⑥通过家具中可迁移有害元素限量检测。</t>
  </si>
  <si>
    <t>院长/副院长办公桌</t>
  </si>
  <si>
    <t>2000*1800*760</t>
  </si>
  <si>
    <t xml:space="preserve">1、主要材料：所有板件采用E0级中密度纤维板，面贴实木木皮，厚度≥0.6mm，环保水性漆涂装，五底三面油漆工艺；“中密度纤维板”符合以下技术要求：①检测依据：符合HJ571-2010、GB/T11718-2021；GB/T15102-2017标准；②通过符合国家标准的检测：24h吸水厚度膨胀率、含水率、内胶合强度、表面结合强度、防潮性能、理化性能表面耐香烟灼烧。
2、主要板材厚度：台面板/侧脚板厚度为50mm，副柜顶板厚度25mm、其他板件厚度为16mm；
3、配置：主台面+木制侧脚+多功能固定副柜+过线盒+固定皮垫写字板；                                                 
4、五金配置：三节路轨、锁具、拉手、连接件等；
5、封边：采用≥0.6mm厚木皮封边；
</t>
  </si>
  <si>
    <t>班椅1</t>
  </si>
  <si>
    <t>1、西皮饰面
2、黑色尼龙加玻纤背架，带固定头枕+铝合金角码连接件
3、定型海绵
4、PU面铝合金支架3D升降扶手
5、配4档顷仰锁定功能底盘，带座板滑动底盘
6、65#电镀沉口4公分电镀汽杆，∮350MM铝合金高脚，φ60MM PU轮防震静音黑色</t>
  </si>
  <si>
    <t>班椅2</t>
  </si>
  <si>
    <t>1、采用西皮
2、尼龙内外板背架
3、定型海绵
4、黑色PP连体扶手
5、25管18厚黑色烤漆弓形架</t>
  </si>
  <si>
    <t>1、主要材料：所有板件采用E0级中密度纤维板，面贴实木木皮，厚度≥0.6mm，环保水性漆涂装，五底三面油漆工艺；“中密度纤维板”符合以下技术要求【提供检测报告】：①检测依据：符合HJ571-2010、GB/T11718-2021；GB/T15102-2017标准；②通过符合国家标准的检测：24h吸水厚度膨胀率、含水率、内胶合强度、表面结合强度、防潮性能、理化性能表面耐香烟灼烧。
2、主要板材厚度：顶板层板25mm厚、其他板件厚度为16mm；
3、配置：左上为空格带固定层板，下为两对对开掩门内含一块活层，右为对开掩门，内含挂衣杆，一块层板；                                                 
4、五金配置：缓冲门铰（铰链）、锁具、拉手、连接件等；
5、封边：采用≥0.6mm厚木皮封边；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</si>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</sst>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#,##0.00_);[Red]\(#,##0.00\)"/>
    <numFmt numFmtId="178" formatCode="0.0_ "/>
    <numFmt numFmtId="179" formatCode="0_);[Red]\(0\)"/>
  </numFmts>
  <fonts count="34">
    <font>
      <sz val="11"/>
      <name val="宋体"/>
      <charset val="134"/>
    </font>
    <font>
      <sz val="12"/>
      <name val="宋体"/>
      <charset val="134"/>
    </font>
    <font>
      <b/>
      <sz val="11"/>
      <name val="宋体"/>
      <charset val="134"/>
    </font>
    <font>
      <b/>
      <sz val="10"/>
      <name val="宋体"/>
      <charset val="134"/>
    </font>
    <font>
      <sz val="10"/>
      <name val="宋体"/>
      <charset val="134"/>
    </font>
    <font>
      <sz val="22"/>
      <name val="宋体"/>
      <charset val="134"/>
    </font>
    <font>
      <sz val="9"/>
      <name val="宋体"/>
      <charset val="134"/>
    </font>
    <font>
      <u/>
      <sz val="11"/>
      <name val="宋体"/>
      <charset val="134"/>
    </font>
    <font>
      <sz val="10"/>
      <name val="Arial"/>
      <charset val="134"/>
    </font>
    <font>
      <sz val="10"/>
      <name val="楷体_GB2312"/>
      <charset val="134"/>
    </font>
    <font>
      <sz val="11"/>
      <name val="微软雅黑 Light"/>
      <charset val="134"/>
    </font>
    <font>
      <sz val="16"/>
      <name val="宋体"/>
      <charset val="134"/>
    </font>
    <font>
      <b/>
      <sz val="12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134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9"/>
      <color rgb="FF000000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4">
    <xf numFmtId="0" fontId="0" fillId="0" borderId="0">
      <alignment vertical="center"/>
    </xf>
    <xf numFmtId="43" fontId="13" fillId="0" borderId="0" applyFont="0" applyFill="0" applyBorder="0" applyAlignment="0" applyProtection="0">
      <alignment vertical="center"/>
    </xf>
    <xf numFmtId="44" fontId="13" fillId="0" borderId="0" applyFont="0" applyFill="0" applyBorder="0" applyAlignment="0" applyProtection="0">
      <alignment vertical="center"/>
    </xf>
    <xf numFmtId="9" fontId="13" fillId="0" borderId="0" applyFont="0" applyFill="0" applyBorder="0" applyAlignment="0" applyProtection="0">
      <alignment vertical="center"/>
    </xf>
    <xf numFmtId="41" fontId="13" fillId="0" borderId="0" applyFont="0" applyFill="0" applyBorder="0" applyAlignment="0" applyProtection="0">
      <alignment vertical="center"/>
    </xf>
    <xf numFmtId="42" fontId="13" fillId="0" borderId="0" applyFont="0" applyFill="0" applyBorder="0" applyAlignment="0" applyProtection="0">
      <alignment vertical="center"/>
    </xf>
    <xf numFmtId="0" fontId="14" fillId="0" borderId="0">
      <protection locked="0"/>
    </xf>
    <xf numFmtId="0" fontId="15" fillId="0" borderId="0" applyNumberFormat="0" applyFill="0" applyBorder="0" applyAlignment="0" applyProtection="0">
      <alignment vertical="center"/>
    </xf>
    <xf numFmtId="0" fontId="13" fillId="2" borderId="7" applyNumberFormat="0" applyFon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8" applyNumberFormat="0" applyFill="0" applyAlignment="0" applyProtection="0">
      <alignment vertical="center"/>
    </xf>
    <xf numFmtId="0" fontId="20" fillId="0" borderId="8" applyNumberFormat="0" applyFill="0" applyAlignment="0" applyProtection="0">
      <alignment vertical="center"/>
    </xf>
    <xf numFmtId="0" fontId="21" fillId="0" borderId="9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3" borderId="10" applyNumberFormat="0" applyAlignment="0" applyProtection="0">
      <alignment vertical="center"/>
    </xf>
    <xf numFmtId="0" fontId="23" fillId="4" borderId="11" applyNumberFormat="0" applyAlignment="0" applyProtection="0">
      <alignment vertical="center"/>
    </xf>
    <xf numFmtId="0" fontId="24" fillId="4" borderId="10" applyNumberFormat="0" applyAlignment="0" applyProtection="0">
      <alignment vertical="center"/>
    </xf>
    <xf numFmtId="0" fontId="25" fillId="5" borderId="12" applyNumberFormat="0" applyAlignment="0" applyProtection="0">
      <alignment vertical="center"/>
    </xf>
    <xf numFmtId="0" fontId="26" fillId="0" borderId="13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6" borderId="0" applyNumberFormat="0" applyBorder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2" fillId="11" borderId="0" applyNumberFormat="0" applyBorder="0" applyAlignment="0" applyProtection="0">
      <alignment vertical="center"/>
    </xf>
    <xf numFmtId="0" fontId="31" fillId="12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2" fillId="15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1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31" fillId="24" borderId="0" applyNumberFormat="0" applyBorder="0" applyAlignment="0" applyProtection="0">
      <alignment vertical="center"/>
    </xf>
    <xf numFmtId="0" fontId="31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2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31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1" fillId="32" borderId="0" applyNumberFormat="0" applyBorder="0" applyAlignment="0" applyProtection="0">
      <alignment vertical="center"/>
    </xf>
    <xf numFmtId="0" fontId="1" fillId="0" borderId="0">
      <protection locked="0"/>
    </xf>
    <xf numFmtId="0" fontId="1" fillId="0" borderId="0">
      <protection locked="0"/>
    </xf>
    <xf numFmtId="0" fontId="33" fillId="0" borderId="0">
      <protection locked="0"/>
    </xf>
    <xf numFmtId="0" fontId="1" fillId="0" borderId="0">
      <protection locked="0"/>
    </xf>
    <xf numFmtId="0" fontId="1" fillId="0" borderId="0">
      <protection locked="0"/>
    </xf>
  </cellStyleXfs>
  <cellXfs count="107">
    <xf numFmtId="0" fontId="0" fillId="0" borderId="0" xfId="0">
      <alignment vertical="center"/>
    </xf>
    <xf numFmtId="0" fontId="1" fillId="0" borderId="0" xfId="0" applyFont="1" applyFill="1" applyBorder="1" applyAlignment="1">
      <alignment vertical="center" wrapText="1"/>
    </xf>
    <xf numFmtId="0" fontId="2" fillId="0" borderId="0" xfId="0" applyFont="1" applyFill="1" applyBorder="1" applyAlignment="1">
      <alignment vertical="center" wrapText="1"/>
    </xf>
    <xf numFmtId="0" fontId="0" fillId="0" borderId="0" xfId="0" applyFont="1" applyFill="1" applyBorder="1" applyAlignment="1">
      <alignment vertical="center" wrapText="1"/>
    </xf>
    <xf numFmtId="0" fontId="2" fillId="0" borderId="0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vertical="center" wrapText="1"/>
    </xf>
    <xf numFmtId="0" fontId="1" fillId="0" borderId="0" xfId="0" applyFont="1" applyFill="1" applyBorder="1">
      <alignment vertical="center"/>
    </xf>
    <xf numFmtId="0" fontId="3" fillId="0" borderId="0" xfId="0" applyFont="1" applyFill="1" applyBorder="1" applyAlignment="1">
      <alignment vertical="center" wrapText="1"/>
    </xf>
    <xf numFmtId="0" fontId="0" fillId="0" borderId="0" xfId="0" applyFont="1" applyFill="1" applyBorder="1" applyAlignment="1">
      <alignment horizontal="center" vertical="center" wrapText="1"/>
    </xf>
    <xf numFmtId="0" fontId="2" fillId="0" borderId="0" xfId="0" applyFont="1" applyFill="1" applyAlignment="1">
      <alignment vertical="center" wrapText="1"/>
    </xf>
    <xf numFmtId="0" fontId="3" fillId="0" borderId="0" xfId="0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vertical="center" wrapText="1"/>
    </xf>
    <xf numFmtId="0" fontId="3" fillId="0" borderId="0" xfId="0" applyFont="1" applyFill="1" applyBorder="1" applyAlignment="1">
      <alignment horizontal="center" vertical="center" wrapText="1"/>
    </xf>
    <xf numFmtId="0" fontId="4" fillId="0" borderId="0" xfId="0" applyFont="1" applyFill="1" applyAlignment="1">
      <alignment horizontal="center" vertical="center" wrapText="1"/>
    </xf>
    <xf numFmtId="0" fontId="4" fillId="0" borderId="0" xfId="0" applyFont="1" applyFill="1" applyBorder="1" applyAlignment="1">
      <alignment horizontal="center" vertical="center" wrapText="1"/>
    </xf>
    <xf numFmtId="0" fontId="0" fillId="0" borderId="0" xfId="0" applyFont="1" applyFill="1" applyAlignment="1">
      <alignment horizontal="center" vertical="center" wrapText="1"/>
    </xf>
    <xf numFmtId="0" fontId="4" fillId="0" borderId="0" xfId="0" applyFont="1" applyFill="1" applyBorder="1" applyAlignment="1">
      <alignment vertical="center" wrapText="1"/>
    </xf>
    <xf numFmtId="0" fontId="0" fillId="0" borderId="0" xfId="0" applyFill="1">
      <alignment vertical="center"/>
    </xf>
    <xf numFmtId="176" fontId="0" fillId="0" borderId="0" xfId="0" applyNumberFormat="1" applyFont="1" applyFill="1" applyBorder="1" applyAlignment="1">
      <alignment horizontal="center" vertical="center" wrapText="1"/>
    </xf>
    <xf numFmtId="177" fontId="0" fillId="0" borderId="0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0" fillId="0" borderId="2" xfId="0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176" fontId="0" fillId="0" borderId="2" xfId="0" applyNumberFormat="1" applyFont="1" applyFill="1" applyBorder="1" applyAlignment="1">
      <alignment horizontal="center" vertical="center" wrapText="1"/>
    </xf>
    <xf numFmtId="177" fontId="0" fillId="0" borderId="2" xfId="0" applyNumberFormat="1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vertical="center" wrapText="1"/>
    </xf>
    <xf numFmtId="0" fontId="4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 applyProtection="1">
      <alignment horizontal="center" vertical="center" wrapText="1"/>
      <protection locked="0"/>
    </xf>
    <xf numFmtId="0" fontId="4" fillId="0" borderId="1" xfId="0" applyNumberFormat="1" applyFont="1" applyFill="1" applyBorder="1" applyAlignment="1">
      <alignment horizontal="center" vertical="center" wrapText="1"/>
    </xf>
    <xf numFmtId="178" fontId="4" fillId="0" borderId="1" xfId="0" applyNumberFormat="1" applyFont="1" applyFill="1" applyBorder="1" applyAlignment="1">
      <alignment horizontal="center" vertical="center" wrapText="1"/>
    </xf>
    <xf numFmtId="177" fontId="4" fillId="0" borderId="1" xfId="0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vertical="center" wrapText="1"/>
    </xf>
    <xf numFmtId="0" fontId="6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>
      <alignment vertical="center"/>
    </xf>
    <xf numFmtId="0" fontId="4" fillId="0" borderId="1" xfId="0" applyNumberFormat="1" applyFont="1" applyFill="1" applyBorder="1" applyAlignment="1">
      <alignment vertical="center" wrapText="1"/>
    </xf>
    <xf numFmtId="0" fontId="0" fillId="0" borderId="1" xfId="0" applyNumberFormat="1" applyFont="1" applyFill="1" applyBorder="1" applyAlignment="1">
      <alignment horizontal="center" vertical="center"/>
    </xf>
    <xf numFmtId="0" fontId="4" fillId="0" borderId="1" xfId="0" applyNumberFormat="1" applyFont="1" applyFill="1" applyBorder="1" applyAlignment="1">
      <alignment horizontal="center" vertical="center"/>
    </xf>
    <xf numFmtId="0" fontId="4" fillId="0" borderId="3" xfId="0" applyNumberFormat="1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center" vertical="center" wrapText="1"/>
    </xf>
    <xf numFmtId="178" fontId="4" fillId="0" borderId="1" xfId="0" applyNumberFormat="1" applyFont="1" applyFill="1" applyBorder="1" applyAlignment="1">
      <alignment horizontal="center" vertical="center" wrapText="1"/>
    </xf>
    <xf numFmtId="177" fontId="4" fillId="0" borderId="1" xfId="0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4" fillId="0" borderId="0" xfId="0" applyFont="1" applyFill="1" applyBorder="1" applyAlignment="1">
      <alignment horizontal="center" vertical="center" wrapText="1"/>
    </xf>
    <xf numFmtId="0" fontId="1" fillId="0" borderId="1" xfId="0" applyFont="1" applyFill="1" applyBorder="1">
      <alignment vertical="center"/>
    </xf>
    <xf numFmtId="0" fontId="1" fillId="0" borderId="0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7" fillId="0" borderId="1" xfId="6" applyNumberFormat="1" applyFont="1" applyFill="1" applyBorder="1" applyAlignment="1">
      <alignment vertical="top" wrapText="1"/>
      <protection locked="0"/>
    </xf>
    <xf numFmtId="49" fontId="4" fillId="0" borderId="1" xfId="0" applyNumberFormat="1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vertical="top" wrapText="1"/>
    </xf>
    <xf numFmtId="0" fontId="6" fillId="0" borderId="1" xfId="0" applyNumberFormat="1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left" vertical="center" wrapText="1"/>
    </xf>
    <xf numFmtId="0" fontId="4" fillId="0" borderId="1" xfId="49" applyNumberFormat="1" applyFont="1" applyFill="1" applyBorder="1" applyAlignment="1" applyProtection="1">
      <alignment horizontal="center" vertical="center" wrapText="1"/>
    </xf>
    <xf numFmtId="0" fontId="4" fillId="0" borderId="1" xfId="0" applyNumberFormat="1" applyFont="1" applyFill="1" applyBorder="1" applyAlignment="1">
      <alignment horizontal="left" vertical="center" wrapText="1"/>
    </xf>
    <xf numFmtId="0" fontId="4" fillId="0" borderId="1" xfId="0" applyNumberFormat="1" applyFont="1" applyFill="1" applyBorder="1">
      <alignment vertical="center"/>
    </xf>
    <xf numFmtId="0" fontId="3" fillId="0" borderId="1" xfId="0" applyFont="1" applyFill="1" applyBorder="1" applyAlignment="1">
      <alignment horizontal="center" vertical="center" wrapText="1"/>
    </xf>
    <xf numFmtId="0" fontId="4" fillId="0" borderId="1" xfId="49" applyFont="1" applyFill="1" applyBorder="1" applyAlignment="1" applyProtection="1">
      <alignment horizontal="left" vertical="center" wrapText="1"/>
    </xf>
    <xf numFmtId="0" fontId="9" fillId="0" borderId="1" xfId="50" applyFont="1" applyFill="1" applyBorder="1" applyAlignment="1" applyProtection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4" fillId="0" borderId="4" xfId="0" applyNumberFormat="1" applyFont="1" applyFill="1" applyBorder="1" applyAlignment="1">
      <alignment horizontal="center" vertical="center" wrapText="1"/>
    </xf>
    <xf numFmtId="0" fontId="4" fillId="0" borderId="2" xfId="0" applyNumberFormat="1" applyFont="1" applyFill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left" vertical="center" wrapText="1"/>
    </xf>
    <xf numFmtId="0" fontId="4" fillId="0" borderId="1" xfId="0" applyFont="1" applyFill="1" applyBorder="1">
      <alignment vertical="center"/>
    </xf>
    <xf numFmtId="0" fontId="4" fillId="0" borderId="4" xfId="0" applyNumberFormat="1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left" vertical="center" wrapText="1"/>
    </xf>
    <xf numFmtId="0" fontId="0" fillId="0" borderId="0" xfId="0" applyNumberFormat="1" applyFont="1" applyFill="1">
      <alignment vertical="center"/>
    </xf>
    <xf numFmtId="0" fontId="4" fillId="0" borderId="1" xfId="0" applyFont="1" applyFill="1" applyBorder="1" applyAlignment="1"/>
    <xf numFmtId="0" fontId="4" fillId="0" borderId="2" xfId="0" applyNumberFormat="1" applyFont="1" applyFill="1" applyBorder="1" applyAlignment="1">
      <alignment horizontal="center" vertical="center" wrapText="1"/>
    </xf>
    <xf numFmtId="0" fontId="10" fillId="0" borderId="3" xfId="0" applyFont="1" applyFill="1" applyBorder="1" applyAlignment="1">
      <alignment horizontal="center" vertical="center" wrapText="1"/>
    </xf>
    <xf numFmtId="0" fontId="0" fillId="0" borderId="5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0" fillId="0" borderId="6" xfId="0" applyNumberFormat="1" applyFont="1" applyFill="1" applyBorder="1">
      <alignment vertical="center"/>
    </xf>
    <xf numFmtId="0" fontId="4" fillId="0" borderId="6" xfId="0" applyNumberFormat="1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center" vertical="center" wrapText="1"/>
    </xf>
    <xf numFmtId="0" fontId="4" fillId="0" borderId="6" xfId="0" applyNumberFormat="1" applyFont="1" applyFill="1" applyBorder="1" applyAlignment="1">
      <alignment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left" vertical="center" wrapText="1"/>
    </xf>
    <xf numFmtId="0" fontId="0" fillId="0" borderId="1" xfId="0" applyNumberFormat="1" applyFont="1" applyFill="1" applyBorder="1" applyAlignment="1">
      <alignment horizontal="center" vertical="center" wrapText="1"/>
    </xf>
    <xf numFmtId="0" fontId="4" fillId="0" borderId="1" xfId="0" applyNumberFormat="1" applyFont="1" applyFill="1" applyBorder="1" applyAlignment="1">
      <alignment horizontal="center" vertical="center"/>
    </xf>
    <xf numFmtId="0" fontId="4" fillId="0" borderId="1" xfId="51" applyNumberFormat="1" applyFont="1" applyFill="1" applyBorder="1" applyAlignment="1" applyProtection="1">
      <alignment horizontal="center" vertical="center" wrapText="1"/>
    </xf>
    <xf numFmtId="0" fontId="4" fillId="0" borderId="1" xfId="49" applyFont="1" applyFill="1" applyBorder="1" applyAlignment="1" applyProtection="1">
      <alignment vertical="center" wrapText="1"/>
    </xf>
    <xf numFmtId="0" fontId="4" fillId="0" borderId="1" xfId="52" applyFont="1" applyFill="1" applyBorder="1" applyAlignment="1" applyProtection="1">
      <alignment horizontal="center" vertical="center" wrapText="1"/>
    </xf>
    <xf numFmtId="0" fontId="4" fillId="0" borderId="3" xfId="0" applyNumberFormat="1" applyFont="1" applyFill="1" applyBorder="1" applyAlignment="1">
      <alignment horizontal="center" vertical="center" wrapText="1"/>
    </xf>
    <xf numFmtId="0" fontId="9" fillId="0" borderId="1" xfId="52" applyFont="1" applyFill="1" applyBorder="1" applyAlignment="1" applyProtection="1">
      <alignment horizontal="center" vertical="center"/>
    </xf>
    <xf numFmtId="179" fontId="4" fillId="0" borderId="1" xfId="53" applyNumberFormat="1" applyFont="1" applyFill="1" applyBorder="1" applyAlignment="1" applyProtection="1">
      <alignment horizontal="center" vertical="center" wrapText="1"/>
    </xf>
    <xf numFmtId="0" fontId="3" fillId="0" borderId="3" xfId="0" applyFont="1" applyFill="1" applyBorder="1" applyAlignment="1">
      <alignment vertical="center" wrapText="1"/>
    </xf>
    <xf numFmtId="0" fontId="4" fillId="0" borderId="3" xfId="0" applyNumberFormat="1" applyFont="1" applyFill="1" applyBorder="1" applyAlignment="1">
      <alignment vertical="center" wrapText="1"/>
    </xf>
    <xf numFmtId="0" fontId="4" fillId="0" borderId="5" xfId="0" applyFont="1" applyFill="1" applyBorder="1" applyAlignment="1">
      <alignment vertical="center" wrapText="1"/>
    </xf>
    <xf numFmtId="176" fontId="4" fillId="0" borderId="1" xfId="0" applyNumberFormat="1" applyFont="1" applyFill="1" applyBorder="1" applyAlignment="1">
      <alignment horizontal="center" vertical="center" wrapText="1"/>
    </xf>
    <xf numFmtId="0" fontId="4" fillId="0" borderId="3" xfId="0" applyNumberFormat="1" applyFont="1" applyFill="1" applyBorder="1" applyAlignment="1">
      <alignment vertical="center" wrapText="1"/>
    </xf>
    <xf numFmtId="0" fontId="1" fillId="0" borderId="1" xfId="0" applyFont="1" applyFill="1" applyBorder="1" applyAlignment="1">
      <alignment vertical="center" wrapText="1"/>
    </xf>
    <xf numFmtId="0" fontId="0" fillId="0" borderId="1" xfId="0" applyNumberFormat="1" applyFont="1" applyFill="1" applyBorder="1" applyAlignment="1">
      <alignment horizontal="center" vertical="center" wrapText="1" shrinkToFit="1"/>
    </xf>
    <xf numFmtId="0" fontId="4" fillId="0" borderId="4" xfId="0" applyFont="1" applyFill="1" applyBorder="1" applyAlignment="1">
      <alignment horizontal="center" vertical="center"/>
    </xf>
    <xf numFmtId="0" fontId="0" fillId="0" borderId="1" xfId="0" applyNumberFormat="1" applyFont="1" applyFill="1" applyBorder="1">
      <alignment vertical="center"/>
    </xf>
    <xf numFmtId="0" fontId="11" fillId="0" borderId="1" xfId="0" applyFont="1" applyFill="1" applyBorder="1" applyAlignment="1">
      <alignment horizontal="center" vertical="center"/>
    </xf>
    <xf numFmtId="0" fontId="4" fillId="0" borderId="1" xfId="0" applyNumberFormat="1" applyFont="1" applyFill="1" applyBorder="1" applyAlignment="1">
      <alignment horizontal="left" vertical="center"/>
    </xf>
    <xf numFmtId="0" fontId="0" fillId="0" borderId="1" xfId="0" applyNumberFormat="1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center" vertical="center" wrapText="1"/>
    </xf>
    <xf numFmtId="177" fontId="1" fillId="0" borderId="1" xfId="0" applyNumberFormat="1" applyFont="1" applyFill="1" applyBorder="1" applyAlignment="1">
      <alignment horizontal="center" vertical="center" wrapText="1"/>
    </xf>
    <xf numFmtId="176" fontId="12" fillId="0" borderId="1" xfId="0" applyNumberFormat="1" applyFont="1" applyFill="1" applyBorder="1" applyAlignment="1">
      <alignment horizontal="center" vertical="center" wrapText="1"/>
    </xf>
  </cellXfs>
  <cellStyles count="5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2 2 27" xfId="50"/>
    <cellStyle name="Normal" xfId="51"/>
    <cellStyle name="常规 2 2" xfId="52"/>
    <cellStyle name="常规_5大新品报价" xfId="53"/>
  </cellStyles>
  <dxfs count="17">
    <dxf>
      <fill>
        <patternFill patternType="solid">
          <fgColor rgb="FFD9E1F4"/>
          <bgColor rgb="FFD9E1F4"/>
        </patternFill>
      </fill>
    </dxf>
    <dxf>
      <fill>
        <patternFill patternType="solid">
          <fgColor rgb="FFD9E1F4"/>
          <bgColor rgb="FFD9E1F4"/>
        </patternFill>
      </fill>
    </dxf>
    <dxf>
      <font>
        <b val="1"/>
        <color rgb="FF000000"/>
      </font>
    </dxf>
    <dxf>
      <font>
        <b val="1"/>
        <color rgb="FF000000"/>
      </font>
    </dxf>
    <dxf>
      <font>
        <b val="1"/>
        <color rgb="FF000000"/>
      </font>
      <border>
        <left/>
        <right/>
        <top style="double">
          <color rgb="FF4874CB"/>
        </top>
        <bottom/>
      </border>
    </dxf>
    <dxf>
      <font>
        <b val="1"/>
        <color rgb="FFFFFFFF"/>
      </font>
      <fill>
        <patternFill patternType="solid">
          <fgColor rgb="FF4874CB"/>
          <bgColor rgb="FF4874CB"/>
        </patternFill>
      </fill>
    </dxf>
    <dxf>
      <font>
        <color rgb="FF000000"/>
      </font>
      <border>
        <left style="thin">
          <color rgb="FF4874CB"/>
        </left>
        <right style="thin">
          <color rgb="FF4874CB"/>
        </right>
        <top style="thin">
          <color rgb="FF4874CB"/>
        </top>
        <bottom style="thin">
          <color rgb="FF4874CB"/>
        </bottom>
        <horizontal style="thin">
          <color rgb="FF91AADF"/>
        </horizontal>
      </border>
    </dxf>
    <dxf>
      <fill>
        <patternFill patternType="solid">
          <fgColor rgb="FFD9E1F4"/>
          <bgColor rgb="FFD9E1F4"/>
        </patternFill>
      </fill>
      <border>
        <left/>
        <right/>
        <top/>
        <bottom style="thin">
          <color rgb="FF91AADF"/>
        </bottom>
      </border>
    </dxf>
    <dxf>
      <font>
        <b val="1"/>
      </font>
      <fill>
        <patternFill patternType="solid">
          <fgColor rgb="FFD9E1F4"/>
          <bgColor rgb="FFD9E1F4"/>
        </patternFill>
      </fill>
      <border>
        <left/>
        <right/>
        <top/>
        <bottom style="thin">
          <color rgb="FF91AADF"/>
        </bottom>
      </border>
    </dxf>
    <dxf>
      <font>
        <color rgb="FF000000"/>
      </font>
    </dxf>
    <dxf>
      <font>
        <color rgb="FF000000"/>
      </font>
      <border>
        <left/>
        <right/>
        <top/>
        <bottom style="thin">
          <color rgb="FF91AADF"/>
        </bottom>
      </border>
    </dxf>
    <dxf>
      <font>
        <b val="1"/>
        <color rgb="FF000000"/>
      </font>
    </dxf>
    <dxf>
      <font>
        <b val="1"/>
        <color rgb="FF000000"/>
      </font>
      <border>
        <left/>
        <right/>
        <top style="thin">
          <color rgb="FF4874CB"/>
        </top>
        <bottom style="thin">
          <color rgb="FF4874CB"/>
        </bottom>
      </border>
    </dxf>
    <dxf>
      <fill>
        <patternFill patternType="solid">
          <fgColor rgb="FFD9E1F4"/>
          <bgColor rgb="FFD9E1F4"/>
        </patternFill>
      </fill>
    </dxf>
    <dxf>
      <fill>
        <patternFill patternType="solid">
          <fgColor rgb="FFD9E1F4"/>
          <bgColor rgb="FFD9E1F4"/>
        </patternFill>
      </fill>
    </dxf>
    <dxf>
      <font>
        <b val="1"/>
        <color rgb="FF000000"/>
      </font>
      <fill>
        <patternFill patternType="solid">
          <fgColor rgb="FFD9E1F4"/>
          <bgColor rgb="FFD9E1F4"/>
        </patternFill>
      </fill>
      <border>
        <left/>
        <right/>
        <top style="thin">
          <color rgb="FF91AADF"/>
        </top>
        <bottom style="thin">
          <color rgb="FF91AADF"/>
        </bottom>
      </border>
    </dxf>
    <dxf>
      <font>
        <b val="1"/>
        <color rgb="FF000000"/>
      </font>
      <fill>
        <patternFill patternType="solid">
          <fgColor rgb="FFD9E1F4"/>
          <bgColor rgb="FFD9E1F4"/>
        </patternFill>
      </fill>
      <border>
        <left/>
        <right/>
        <top/>
        <bottom style="thin">
          <color rgb="FF91AADF"/>
        </bottom>
      </border>
    </dxf>
  </dxfs>
  <tableStyles count="2" defaultTableStyle="TableStylePreset3_Accent1 1" defaultPivotStyle="PivotStylePreset2_Accent1 1">
    <tableStyle name="TableStylePreset3_Accent1 1" pivot="0" count="7" xr9:uid="{5AE6E98F-ED1F-427C-9324-F43EA95D79CE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 1" table="0" count="10" xr9:uid="{56BFD81E-B985-41B4-AE6B-A6992BF94711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9" Type="http://schemas.openxmlformats.org/officeDocument/2006/relationships/image" Target="media/image89.png"/><Relationship Id="rId88" Type="http://schemas.openxmlformats.org/officeDocument/2006/relationships/image" Target="media/image88.png"/><Relationship Id="rId87" Type="http://schemas.openxmlformats.org/officeDocument/2006/relationships/image" Target="media/image87.png"/><Relationship Id="rId86" Type="http://schemas.openxmlformats.org/officeDocument/2006/relationships/image" Target="media/image86.png"/><Relationship Id="rId85" Type="http://schemas.openxmlformats.org/officeDocument/2006/relationships/image" Target="media/image85.png"/><Relationship Id="rId84" Type="http://schemas.openxmlformats.org/officeDocument/2006/relationships/image" Target="media/image84.jpeg"/><Relationship Id="rId83" Type="http://schemas.openxmlformats.org/officeDocument/2006/relationships/image" Target="media/image83.png"/><Relationship Id="rId82" Type="http://schemas.openxmlformats.org/officeDocument/2006/relationships/image" Target="media/image82.png"/><Relationship Id="rId81" Type="http://schemas.openxmlformats.org/officeDocument/2006/relationships/image" Target="media/image81.png"/><Relationship Id="rId80" Type="http://schemas.openxmlformats.org/officeDocument/2006/relationships/image" Target="media/image80.png"/><Relationship Id="rId8" Type="http://schemas.openxmlformats.org/officeDocument/2006/relationships/image" Target="media/image8.jpeg"/><Relationship Id="rId79" Type="http://schemas.openxmlformats.org/officeDocument/2006/relationships/image" Target="media/image79.png"/><Relationship Id="rId78" Type="http://schemas.openxmlformats.org/officeDocument/2006/relationships/image" Target="media/image78.png"/><Relationship Id="rId77" Type="http://schemas.openxmlformats.org/officeDocument/2006/relationships/image" Target="media/image77.png"/><Relationship Id="rId76" Type="http://schemas.openxmlformats.org/officeDocument/2006/relationships/image" Target="media/image76.png"/><Relationship Id="rId75" Type="http://schemas.openxmlformats.org/officeDocument/2006/relationships/image" Target="media/image75.png"/><Relationship Id="rId74" Type="http://schemas.openxmlformats.org/officeDocument/2006/relationships/image" Target="media/image74.png"/><Relationship Id="rId73" Type="http://schemas.openxmlformats.org/officeDocument/2006/relationships/image" Target="media/image73.jpeg"/><Relationship Id="rId72" Type="http://schemas.openxmlformats.org/officeDocument/2006/relationships/image" Target="media/image72.png"/><Relationship Id="rId71" Type="http://schemas.openxmlformats.org/officeDocument/2006/relationships/image" Target="media/image71.png"/><Relationship Id="rId70" Type="http://schemas.openxmlformats.org/officeDocument/2006/relationships/image" Target="media/image70.png"/><Relationship Id="rId7" Type="http://schemas.openxmlformats.org/officeDocument/2006/relationships/image" Target="media/image7.jpeg"/><Relationship Id="rId69" Type="http://schemas.openxmlformats.org/officeDocument/2006/relationships/image" Target="media/image69.png"/><Relationship Id="rId68" Type="http://schemas.openxmlformats.org/officeDocument/2006/relationships/image" Target="media/image68.png"/><Relationship Id="rId67" Type="http://schemas.openxmlformats.org/officeDocument/2006/relationships/image" Target="media/image67.jpeg"/><Relationship Id="rId66" Type="http://schemas.openxmlformats.org/officeDocument/2006/relationships/image" Target="media/image66.png"/><Relationship Id="rId65" Type="http://schemas.openxmlformats.org/officeDocument/2006/relationships/image" Target="media/image65.png"/><Relationship Id="rId64" Type="http://schemas.openxmlformats.org/officeDocument/2006/relationships/image" Target="media/image64.png"/><Relationship Id="rId63" Type="http://schemas.openxmlformats.org/officeDocument/2006/relationships/image" Target="media/image63.png"/><Relationship Id="rId62" Type="http://schemas.openxmlformats.org/officeDocument/2006/relationships/image" Target="media/image62.png"/><Relationship Id="rId61" Type="http://schemas.openxmlformats.org/officeDocument/2006/relationships/image" Target="media/image61.png"/><Relationship Id="rId60" Type="http://schemas.openxmlformats.org/officeDocument/2006/relationships/image" Target="media/image60.png"/><Relationship Id="rId6" Type="http://schemas.openxmlformats.org/officeDocument/2006/relationships/image" Target="media/image6.png"/><Relationship Id="rId59" Type="http://schemas.openxmlformats.org/officeDocument/2006/relationships/image" Target="media/image59.png"/><Relationship Id="rId58" Type="http://schemas.openxmlformats.org/officeDocument/2006/relationships/image" Target="media/image58.png"/><Relationship Id="rId57" Type="http://schemas.openxmlformats.org/officeDocument/2006/relationships/image" Target="media/image57.png"/><Relationship Id="rId56" Type="http://schemas.openxmlformats.org/officeDocument/2006/relationships/image" Target="media/image56.png"/><Relationship Id="rId55" Type="http://schemas.openxmlformats.org/officeDocument/2006/relationships/image" Target="media/image55.png"/><Relationship Id="rId54" Type="http://schemas.openxmlformats.org/officeDocument/2006/relationships/image" Target="media/image54.jpeg"/><Relationship Id="rId53" Type="http://schemas.openxmlformats.org/officeDocument/2006/relationships/image" Target="media/image53.png"/><Relationship Id="rId52" Type="http://schemas.openxmlformats.org/officeDocument/2006/relationships/image" Target="media/image52.png"/><Relationship Id="rId51" Type="http://schemas.openxmlformats.org/officeDocument/2006/relationships/image" Target="media/image51.png"/><Relationship Id="rId50" Type="http://schemas.openxmlformats.org/officeDocument/2006/relationships/image" Target="media/image50.png"/><Relationship Id="rId5" Type="http://schemas.openxmlformats.org/officeDocument/2006/relationships/image" Target="media/image5.jpeg"/><Relationship Id="rId49" Type="http://schemas.openxmlformats.org/officeDocument/2006/relationships/image" Target="media/image49.png"/><Relationship Id="rId48" Type="http://schemas.openxmlformats.org/officeDocument/2006/relationships/image" Target="media/image48.png"/><Relationship Id="rId47" Type="http://schemas.openxmlformats.org/officeDocument/2006/relationships/image" Target="media/image47.png"/><Relationship Id="rId46" Type="http://schemas.openxmlformats.org/officeDocument/2006/relationships/image" Target="media/image46.png"/><Relationship Id="rId45" Type="http://schemas.openxmlformats.org/officeDocument/2006/relationships/image" Target="media/image45.png"/><Relationship Id="rId44" Type="http://schemas.openxmlformats.org/officeDocument/2006/relationships/image" Target="media/image44.png"/><Relationship Id="rId43" Type="http://schemas.openxmlformats.org/officeDocument/2006/relationships/image" Target="media/image43.png"/><Relationship Id="rId42" Type="http://schemas.openxmlformats.org/officeDocument/2006/relationships/image" Target="media/image42.png"/><Relationship Id="rId41" Type="http://schemas.openxmlformats.org/officeDocument/2006/relationships/image" Target="media/image41.png"/><Relationship Id="rId40" Type="http://schemas.openxmlformats.org/officeDocument/2006/relationships/image" Target="media/image40.png"/><Relationship Id="rId4" Type="http://schemas.openxmlformats.org/officeDocument/2006/relationships/image" Target="media/image4.pn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jpe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jpe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M123"/>
  <sheetViews>
    <sheetView tabSelected="1" workbookViewId="0">
      <selection activeCell="A2" sqref="A2:I2"/>
    </sheetView>
  </sheetViews>
  <sheetFormatPr defaultColWidth="9" defaultRowHeight="13.5"/>
  <cols>
    <col min="1" max="1" width="6.63333333333333" style="8" customWidth="1"/>
    <col min="2" max="2" width="10.75" style="8" customWidth="1"/>
    <col min="3" max="3" width="19.1333333333333" style="8" customWidth="1"/>
    <col min="4" max="4" width="16.125" style="8" customWidth="1"/>
    <col min="5" max="5" width="11.3833333333333" style="18" customWidth="1"/>
    <col min="6" max="6" width="15.6333333333333" style="19" customWidth="1"/>
    <col min="7" max="7" width="14.3833333333333" style="19" customWidth="1"/>
    <col min="8" max="8" width="15.6333333333333" style="4" customWidth="1"/>
    <col min="9" max="9" width="23.3333333333333" style="8" customWidth="1"/>
    <col min="10" max="16384" width="9" style="4"/>
  </cols>
  <sheetData>
    <row r="1" s="1" customFormat="1" ht="39" customHeight="1" spans="1:192">
      <c r="A1" s="20" t="s">
        <v>0</v>
      </c>
      <c r="B1" s="21"/>
      <c r="C1" s="21"/>
      <c r="D1" s="21"/>
      <c r="E1" s="21"/>
      <c r="F1" s="21"/>
      <c r="G1" s="21"/>
      <c r="H1" s="21"/>
      <c r="I1" s="21"/>
    </row>
    <row r="2" s="2" customFormat="1" ht="24" customHeight="1" spans="1:192">
      <c r="A2" s="22" t="s">
        <v>1</v>
      </c>
      <c r="B2" s="22" t="s">
        <v>2</v>
      </c>
      <c r="C2" s="22" t="s">
        <v>3</v>
      </c>
      <c r="D2" s="23" t="s">
        <v>4</v>
      </c>
      <c r="E2" s="22" t="s">
        <v>5</v>
      </c>
      <c r="F2" s="22" t="s">
        <v>6</v>
      </c>
      <c r="G2" s="24" t="s">
        <v>7</v>
      </c>
      <c r="H2" s="25" t="s">
        <v>8</v>
      </c>
      <c r="I2" s="22" t="s">
        <v>9</v>
      </c>
      <c r="J2" s="26"/>
      <c r="K2" s="26"/>
      <c r="L2" s="26"/>
      <c r="M2" s="26"/>
      <c r="N2" s="26"/>
      <c r="O2" s="26"/>
      <c r="P2" s="26"/>
      <c r="Q2" s="26"/>
      <c r="R2" s="26"/>
      <c r="S2" s="26"/>
      <c r="T2" s="26"/>
      <c r="U2" s="26"/>
      <c r="V2" s="26"/>
      <c r="W2" s="26"/>
      <c r="X2" s="26"/>
      <c r="Y2" s="26"/>
      <c r="Z2" s="26"/>
      <c r="AA2" s="26"/>
      <c r="AB2" s="26"/>
      <c r="AC2" s="26"/>
      <c r="AD2" s="26"/>
      <c r="AE2" s="26"/>
      <c r="AF2" s="26"/>
      <c r="AG2" s="26"/>
      <c r="AH2" s="26"/>
      <c r="AI2" s="26"/>
      <c r="AJ2" s="26"/>
      <c r="AK2" s="26"/>
      <c r="AL2" s="26"/>
      <c r="AM2" s="26"/>
      <c r="AN2" s="26"/>
      <c r="AO2" s="26"/>
      <c r="AP2" s="26"/>
      <c r="AQ2" s="26"/>
      <c r="AR2" s="26"/>
      <c r="AS2" s="26"/>
      <c r="AT2" s="26"/>
      <c r="AU2" s="26"/>
      <c r="AV2" s="26"/>
      <c r="AW2" s="26"/>
      <c r="AX2" s="26"/>
      <c r="AY2" s="26"/>
      <c r="AZ2" s="26"/>
      <c r="BA2" s="26"/>
      <c r="BB2" s="26"/>
      <c r="BC2" s="26"/>
      <c r="BD2" s="26"/>
      <c r="BE2" s="26"/>
      <c r="BF2" s="26"/>
      <c r="BG2" s="26"/>
      <c r="BH2" s="26"/>
      <c r="BI2" s="26"/>
      <c r="BJ2" s="26"/>
      <c r="BK2" s="26"/>
      <c r="BL2" s="26"/>
      <c r="BM2" s="26"/>
      <c r="BN2" s="26"/>
      <c r="BO2" s="26"/>
      <c r="BP2" s="26"/>
      <c r="BQ2" s="26"/>
      <c r="BR2" s="26"/>
      <c r="BS2" s="26"/>
      <c r="BT2" s="26"/>
      <c r="BU2" s="26"/>
      <c r="BV2" s="26"/>
      <c r="BW2" s="26"/>
      <c r="BX2" s="26"/>
      <c r="BY2" s="26"/>
      <c r="BZ2" s="26"/>
      <c r="CA2" s="26"/>
      <c r="CB2" s="26"/>
      <c r="CC2" s="26"/>
      <c r="CD2" s="26"/>
      <c r="CE2" s="26"/>
      <c r="CF2" s="26"/>
      <c r="CG2" s="26"/>
      <c r="CH2" s="26"/>
      <c r="CI2" s="26"/>
      <c r="CJ2" s="26"/>
      <c r="CK2" s="26"/>
      <c r="CL2" s="26"/>
      <c r="CM2" s="26"/>
      <c r="CN2" s="26"/>
      <c r="CO2" s="26"/>
      <c r="CP2" s="26"/>
      <c r="CQ2" s="26"/>
      <c r="CR2" s="26"/>
      <c r="CS2" s="26"/>
      <c r="CT2" s="26"/>
      <c r="CU2" s="26"/>
      <c r="CV2" s="26"/>
      <c r="CW2" s="26"/>
      <c r="CX2" s="26"/>
    </row>
    <row r="3" s="3" customFormat="1" ht="60" customHeight="1" spans="1:192">
      <c r="A3" s="27">
        <v>1</v>
      </c>
      <c r="B3" s="28" t="s">
        <v>10</v>
      </c>
      <c r="C3" s="29" t="str">
        <f>_xlfn.DISPIMG("ID_ACFD514F2C7145919AA2D4533BB652EC",1)</f>
        <v>=DISPIMG("ID_ACFD514F2C7145919AA2D4533BB652EC",1)</v>
      </c>
      <c r="D3" s="28" t="s">
        <v>11</v>
      </c>
      <c r="E3" s="30">
        <v>200</v>
      </c>
      <c r="F3" s="28" t="s">
        <v>12</v>
      </c>
      <c r="G3" s="31"/>
      <c r="H3" s="32"/>
      <c r="I3" s="33" t="s">
        <v>13</v>
      </c>
      <c r="J3" s="8"/>
      <c r="K3" s="8"/>
      <c r="L3" s="8"/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  <c r="AA3" s="8"/>
      <c r="AB3" s="8"/>
      <c r="AC3" s="8"/>
      <c r="AD3" s="8"/>
      <c r="AE3" s="8"/>
      <c r="AF3" s="8"/>
      <c r="AG3" s="8"/>
      <c r="AH3" s="8"/>
      <c r="AI3" s="8"/>
      <c r="AJ3" s="8"/>
      <c r="AK3" s="8"/>
      <c r="AL3" s="8"/>
      <c r="AM3" s="8"/>
      <c r="AN3" s="8"/>
      <c r="AO3" s="8"/>
      <c r="AP3" s="8"/>
      <c r="AQ3" s="8"/>
      <c r="AR3" s="8"/>
      <c r="AS3" s="8"/>
      <c r="AT3" s="8"/>
      <c r="AU3" s="8"/>
      <c r="AV3" s="8"/>
      <c r="AW3" s="8"/>
      <c r="AX3" s="8"/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8"/>
      <c r="BL3" s="8"/>
      <c r="BM3" s="8"/>
      <c r="BN3" s="8"/>
      <c r="BO3" s="8"/>
      <c r="BP3" s="8"/>
      <c r="BQ3" s="8"/>
      <c r="BR3" s="8"/>
      <c r="BS3" s="8"/>
      <c r="BT3" s="8"/>
      <c r="BU3" s="8"/>
      <c r="BV3" s="8"/>
      <c r="BW3" s="8"/>
      <c r="BX3" s="8"/>
      <c r="BY3" s="8"/>
      <c r="BZ3" s="8"/>
      <c r="CA3" s="8"/>
      <c r="CB3" s="8"/>
      <c r="CC3" s="8"/>
      <c r="CD3" s="8"/>
      <c r="CE3" s="8"/>
      <c r="CF3" s="8"/>
      <c r="CG3" s="8"/>
      <c r="CH3" s="8"/>
      <c r="CI3" s="8"/>
      <c r="CJ3" s="8"/>
      <c r="CK3" s="8"/>
      <c r="CL3" s="8"/>
      <c r="CM3" s="8"/>
      <c r="CN3" s="8"/>
      <c r="CO3" s="8"/>
      <c r="CP3" s="8"/>
      <c r="CQ3" s="8"/>
      <c r="CR3" s="8"/>
      <c r="CS3" s="8"/>
      <c r="CT3" s="8"/>
      <c r="CU3" s="8"/>
      <c r="CV3" s="8"/>
      <c r="CW3" s="8"/>
      <c r="CX3" s="8"/>
      <c r="CY3" s="8"/>
      <c r="CZ3" s="8"/>
      <c r="DA3" s="8"/>
      <c r="DB3" s="8"/>
      <c r="DC3" s="8"/>
      <c r="DD3" s="8"/>
      <c r="DE3" s="8"/>
      <c r="DF3" s="8"/>
      <c r="DG3" s="8"/>
      <c r="DH3" s="8"/>
      <c r="DI3" s="8"/>
      <c r="DJ3" s="8"/>
      <c r="DK3" s="8"/>
      <c r="DL3" s="8"/>
      <c r="DM3" s="8"/>
      <c r="DN3" s="8"/>
      <c r="DO3" s="8"/>
      <c r="DP3" s="8"/>
      <c r="DQ3" s="8"/>
      <c r="DR3" s="8"/>
      <c r="DS3" s="8"/>
      <c r="DT3" s="8"/>
      <c r="DU3" s="8"/>
      <c r="DV3" s="8"/>
      <c r="DW3" s="8"/>
      <c r="DX3" s="8"/>
      <c r="DY3" s="8"/>
      <c r="DZ3" s="8"/>
      <c r="EA3" s="8"/>
      <c r="EB3" s="8"/>
      <c r="EC3" s="8"/>
      <c r="ED3" s="8"/>
      <c r="EE3" s="8"/>
      <c r="EF3" s="8"/>
      <c r="EG3" s="8"/>
      <c r="EH3" s="8"/>
      <c r="EI3" s="8"/>
      <c r="EJ3" s="8"/>
      <c r="EK3" s="8"/>
      <c r="EL3" s="8"/>
      <c r="EM3" s="8"/>
      <c r="EN3" s="8"/>
      <c r="EO3" s="8"/>
      <c r="EP3" s="8"/>
      <c r="EQ3" s="8"/>
      <c r="ER3" s="8"/>
      <c r="ES3" s="8"/>
      <c r="ET3" s="8"/>
      <c r="EU3" s="8"/>
      <c r="EV3" s="8"/>
      <c r="EW3" s="8"/>
      <c r="EX3" s="8"/>
      <c r="EY3" s="8"/>
      <c r="EZ3" s="8"/>
      <c r="FA3" s="8"/>
      <c r="FB3" s="8"/>
      <c r="FC3" s="8"/>
      <c r="FD3" s="8"/>
      <c r="FE3" s="8"/>
      <c r="FF3" s="8"/>
      <c r="FG3" s="8"/>
      <c r="FH3" s="8"/>
      <c r="FI3" s="8"/>
      <c r="FJ3" s="8"/>
      <c r="FK3" s="8"/>
      <c r="FL3" s="8"/>
      <c r="FM3" s="8"/>
      <c r="FN3" s="8"/>
      <c r="FO3" s="8"/>
      <c r="FP3" s="8"/>
      <c r="FQ3" s="8"/>
      <c r="FR3" s="8"/>
      <c r="FS3" s="8"/>
      <c r="FT3" s="8"/>
      <c r="FU3" s="8"/>
      <c r="FV3" s="8"/>
      <c r="FW3" s="8"/>
      <c r="FX3" s="8"/>
      <c r="FY3" s="8"/>
      <c r="FZ3" s="8"/>
      <c r="GA3" s="8"/>
      <c r="GB3" s="8"/>
      <c r="GC3" s="8"/>
      <c r="GD3" s="8"/>
    </row>
    <row r="4" s="3" customFormat="1" ht="60" customHeight="1" spans="1:192">
      <c r="A4" s="27">
        <v>2</v>
      </c>
      <c r="B4" s="28" t="s">
        <v>14</v>
      </c>
      <c r="C4" s="29" t="str">
        <f>_xlfn.DISPIMG("ID_3541A6FD748E48D7B19AA020EA1C08F1",1)</f>
        <v>=DISPIMG("ID_3541A6FD748E48D7B19AA020EA1C08F1",1)</v>
      </c>
      <c r="D4" s="28" t="s">
        <v>15</v>
      </c>
      <c r="E4" s="30">
        <v>31</v>
      </c>
      <c r="F4" s="28" t="s">
        <v>12</v>
      </c>
      <c r="G4" s="31"/>
      <c r="H4" s="32"/>
      <c r="I4" s="33" t="s">
        <v>16</v>
      </c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  <c r="AA4" s="8"/>
      <c r="AB4" s="8"/>
      <c r="AC4" s="8"/>
      <c r="AD4" s="8"/>
      <c r="AE4" s="8"/>
      <c r="AF4" s="8"/>
      <c r="AG4" s="8"/>
      <c r="AH4" s="8"/>
      <c r="AI4" s="8"/>
      <c r="AJ4" s="8"/>
      <c r="AK4" s="8"/>
      <c r="AL4" s="8"/>
      <c r="AM4" s="8"/>
      <c r="AN4" s="8"/>
      <c r="AO4" s="8"/>
      <c r="AP4" s="8"/>
      <c r="AQ4" s="8"/>
      <c r="AR4" s="8"/>
      <c r="AS4" s="8"/>
      <c r="AT4" s="8"/>
      <c r="AU4" s="8"/>
      <c r="AV4" s="8"/>
      <c r="AW4" s="8"/>
      <c r="AX4" s="8"/>
      <c r="AY4" s="8"/>
      <c r="AZ4" s="8"/>
      <c r="BA4" s="8"/>
      <c r="BB4" s="8"/>
      <c r="BC4" s="8"/>
      <c r="BD4" s="8"/>
      <c r="BE4" s="8"/>
      <c r="BF4" s="8"/>
      <c r="BG4" s="8"/>
      <c r="BH4" s="8"/>
      <c r="BI4" s="8"/>
      <c r="BJ4" s="8"/>
      <c r="BK4" s="8"/>
      <c r="BL4" s="8"/>
      <c r="BM4" s="8"/>
      <c r="BN4" s="8"/>
      <c r="BO4" s="8"/>
      <c r="BP4" s="8"/>
      <c r="BQ4" s="8"/>
      <c r="BR4" s="8"/>
      <c r="BS4" s="8"/>
      <c r="BT4" s="8"/>
      <c r="BU4" s="8"/>
      <c r="BV4" s="8"/>
      <c r="BW4" s="8"/>
      <c r="BX4" s="8"/>
      <c r="BY4" s="8"/>
      <c r="BZ4" s="8"/>
      <c r="CA4" s="8"/>
      <c r="CB4" s="8"/>
      <c r="CC4" s="8"/>
      <c r="CD4" s="8"/>
      <c r="CE4" s="8"/>
      <c r="CF4" s="8"/>
      <c r="CG4" s="8"/>
      <c r="CH4" s="8"/>
      <c r="CI4" s="8"/>
      <c r="CJ4" s="8"/>
      <c r="CK4" s="8"/>
      <c r="CL4" s="8"/>
      <c r="CM4" s="8"/>
      <c r="CN4" s="8"/>
      <c r="CO4" s="8"/>
      <c r="CP4" s="8"/>
      <c r="CQ4" s="8"/>
      <c r="CR4" s="8"/>
      <c r="CS4" s="8"/>
      <c r="CT4" s="8"/>
      <c r="CU4" s="8"/>
      <c r="CV4" s="8"/>
      <c r="CW4" s="8"/>
      <c r="CX4" s="8"/>
      <c r="CY4" s="8"/>
      <c r="CZ4" s="8"/>
      <c r="DA4" s="8"/>
      <c r="DB4" s="8"/>
      <c r="DC4" s="8"/>
      <c r="DD4" s="8"/>
      <c r="DE4" s="8"/>
      <c r="DF4" s="8"/>
      <c r="DG4" s="8"/>
      <c r="DH4" s="8"/>
      <c r="DI4" s="8"/>
      <c r="DJ4" s="8"/>
      <c r="DK4" s="8"/>
      <c r="DL4" s="8"/>
      <c r="DM4" s="8"/>
      <c r="DN4" s="8"/>
      <c r="DO4" s="8"/>
      <c r="DP4" s="8"/>
      <c r="DQ4" s="8"/>
      <c r="DR4" s="8"/>
      <c r="DS4" s="8"/>
      <c r="DT4" s="8"/>
      <c r="DU4" s="8"/>
      <c r="DV4" s="8"/>
      <c r="DW4" s="8"/>
      <c r="DX4" s="8"/>
      <c r="DY4" s="8"/>
      <c r="DZ4" s="8"/>
      <c r="EA4" s="8"/>
      <c r="EB4" s="8"/>
      <c r="EC4" s="8"/>
      <c r="ED4" s="8"/>
      <c r="EE4" s="8"/>
      <c r="EF4" s="8"/>
      <c r="EG4" s="8"/>
      <c r="EH4" s="8"/>
      <c r="EI4" s="8"/>
      <c r="EJ4" s="8"/>
      <c r="EK4" s="8"/>
      <c r="EL4" s="8"/>
      <c r="EM4" s="8"/>
      <c r="EN4" s="8"/>
      <c r="EO4" s="8"/>
      <c r="EP4" s="8"/>
      <c r="EQ4" s="8"/>
      <c r="ER4" s="8"/>
      <c r="ES4" s="8"/>
      <c r="ET4" s="8"/>
      <c r="EU4" s="8"/>
      <c r="EV4" s="8"/>
      <c r="EW4" s="8"/>
      <c r="EX4" s="8"/>
      <c r="EY4" s="8"/>
      <c r="EZ4" s="8"/>
      <c r="FA4" s="8"/>
      <c r="FB4" s="8"/>
      <c r="FC4" s="8"/>
      <c r="FD4" s="8"/>
      <c r="FE4" s="8"/>
      <c r="FF4" s="8"/>
      <c r="FG4" s="8"/>
      <c r="FH4" s="8"/>
      <c r="FI4" s="8"/>
      <c r="FJ4" s="8"/>
      <c r="FK4" s="8"/>
      <c r="FL4" s="8"/>
      <c r="FM4" s="8"/>
      <c r="FN4" s="8"/>
      <c r="FO4" s="8"/>
      <c r="FP4" s="8"/>
      <c r="FQ4" s="8"/>
      <c r="FR4" s="8"/>
      <c r="FS4" s="8"/>
      <c r="FT4" s="8"/>
      <c r="FU4" s="8"/>
      <c r="FV4" s="8"/>
      <c r="FW4" s="8"/>
      <c r="FX4" s="8"/>
      <c r="FY4" s="8"/>
      <c r="FZ4" s="8"/>
      <c r="GA4" s="8"/>
      <c r="GB4" s="8"/>
      <c r="GC4" s="8"/>
      <c r="GD4" s="8"/>
    </row>
    <row r="5" s="3" customFormat="1" ht="60" customHeight="1" spans="1:192">
      <c r="A5" s="27">
        <v>3</v>
      </c>
      <c r="B5" s="28" t="s">
        <v>17</v>
      </c>
      <c r="C5" s="34" t="str">
        <f>_xlfn.DISPIMG("ID_73F33CCB3B064AE196BF2F80A6EA504A",1)</f>
        <v>=DISPIMG("ID_73F33CCB3B064AE196BF2F80A6EA504A",1)</v>
      </c>
      <c r="D5" s="35" t="s">
        <v>18</v>
      </c>
      <c r="E5" s="30">
        <v>290</v>
      </c>
      <c r="F5" s="28" t="s">
        <v>19</v>
      </c>
      <c r="G5" s="31"/>
      <c r="H5" s="32"/>
      <c r="I5" s="33" t="s">
        <v>20</v>
      </c>
      <c r="J5" s="8"/>
      <c r="K5" s="8"/>
      <c r="L5" s="8"/>
      <c r="M5" s="8"/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  <c r="AC5" s="8"/>
      <c r="AD5" s="8"/>
      <c r="AE5" s="8"/>
      <c r="AF5" s="8"/>
      <c r="AG5" s="8"/>
      <c r="AH5" s="8"/>
      <c r="AI5" s="8"/>
      <c r="AJ5" s="8"/>
      <c r="AK5" s="8"/>
      <c r="AL5" s="8"/>
      <c r="AM5" s="8"/>
      <c r="AN5" s="8"/>
      <c r="AO5" s="8"/>
      <c r="AP5" s="8"/>
      <c r="AQ5" s="8"/>
      <c r="AR5" s="8"/>
      <c r="AS5" s="8"/>
      <c r="AT5" s="8"/>
      <c r="AU5" s="8"/>
      <c r="AV5" s="8"/>
      <c r="AW5" s="8"/>
      <c r="AX5" s="8"/>
      <c r="AY5" s="8"/>
      <c r="AZ5" s="8"/>
      <c r="BA5" s="8"/>
      <c r="BB5" s="8"/>
      <c r="BC5" s="8"/>
      <c r="BD5" s="8"/>
      <c r="BE5" s="8"/>
      <c r="BF5" s="8"/>
      <c r="BG5" s="8"/>
      <c r="BH5" s="8"/>
      <c r="BI5" s="8"/>
      <c r="BJ5" s="8"/>
      <c r="BK5" s="8"/>
      <c r="BL5" s="8"/>
      <c r="BM5" s="8"/>
      <c r="BN5" s="8"/>
      <c r="BO5" s="8"/>
      <c r="BP5" s="8"/>
      <c r="BQ5" s="8"/>
      <c r="BR5" s="8"/>
      <c r="BS5" s="8"/>
      <c r="BT5" s="8"/>
      <c r="BU5" s="8"/>
      <c r="BV5" s="8"/>
      <c r="BW5" s="8"/>
      <c r="BX5" s="8"/>
      <c r="BY5" s="8"/>
      <c r="BZ5" s="8"/>
      <c r="CA5" s="8"/>
      <c r="CB5" s="8"/>
      <c r="CC5" s="8"/>
      <c r="CD5" s="8"/>
      <c r="CE5" s="8"/>
      <c r="CF5" s="8"/>
      <c r="CG5" s="8"/>
      <c r="CH5" s="8"/>
      <c r="CI5" s="8"/>
      <c r="CJ5" s="8"/>
      <c r="CK5" s="8"/>
      <c r="CL5" s="8"/>
      <c r="CM5" s="8"/>
      <c r="CN5" s="8"/>
      <c r="CO5" s="8"/>
      <c r="CP5" s="8"/>
      <c r="CQ5" s="8"/>
      <c r="CR5" s="8"/>
      <c r="CS5" s="8"/>
      <c r="CT5" s="8"/>
      <c r="CU5" s="8"/>
      <c r="CV5" s="8"/>
      <c r="CW5" s="8"/>
      <c r="CX5" s="8"/>
      <c r="CY5" s="8"/>
      <c r="CZ5" s="8"/>
      <c r="DA5" s="8"/>
      <c r="DB5" s="8"/>
      <c r="DC5" s="8"/>
      <c r="DD5" s="8"/>
      <c r="DE5" s="8"/>
      <c r="DF5" s="8"/>
      <c r="DG5" s="8"/>
      <c r="DH5" s="8"/>
      <c r="DI5" s="8"/>
      <c r="DJ5" s="8"/>
      <c r="DK5" s="8"/>
      <c r="DL5" s="8"/>
      <c r="DM5" s="8"/>
      <c r="DN5" s="8"/>
      <c r="DO5" s="8"/>
      <c r="DP5" s="8"/>
      <c r="DQ5" s="8"/>
      <c r="DR5" s="8"/>
      <c r="DS5" s="8"/>
      <c r="DT5" s="8"/>
      <c r="DU5" s="8"/>
      <c r="DV5" s="8"/>
      <c r="DW5" s="8"/>
      <c r="DX5" s="8"/>
      <c r="DY5" s="8"/>
      <c r="DZ5" s="8"/>
      <c r="EA5" s="8"/>
      <c r="EB5" s="8"/>
      <c r="EC5" s="8"/>
      <c r="ED5" s="8"/>
      <c r="EE5" s="8"/>
      <c r="EF5" s="8"/>
      <c r="EG5" s="8"/>
      <c r="EH5" s="8"/>
      <c r="EI5" s="8"/>
      <c r="EJ5" s="8"/>
      <c r="EK5" s="8"/>
      <c r="EL5" s="8"/>
      <c r="EM5" s="8"/>
      <c r="EN5" s="8"/>
      <c r="EO5" s="8"/>
      <c r="EP5" s="8"/>
      <c r="EQ5" s="8"/>
      <c r="ER5" s="8"/>
      <c r="ES5" s="8"/>
      <c r="ET5" s="8"/>
      <c r="EU5" s="8"/>
      <c r="EV5" s="8"/>
      <c r="EW5" s="8"/>
      <c r="EX5" s="8"/>
      <c r="EY5" s="8"/>
      <c r="EZ5" s="8"/>
      <c r="FA5" s="8"/>
      <c r="FB5" s="8"/>
      <c r="FC5" s="8"/>
      <c r="FD5" s="8"/>
      <c r="FE5" s="8"/>
      <c r="FF5" s="8"/>
      <c r="FG5" s="8"/>
      <c r="FH5" s="8"/>
      <c r="FI5" s="8"/>
      <c r="FJ5" s="8"/>
      <c r="FK5" s="8"/>
      <c r="FL5" s="8"/>
      <c r="FM5" s="8"/>
      <c r="FN5" s="8"/>
      <c r="FO5" s="8"/>
      <c r="FP5" s="8"/>
      <c r="FQ5" s="8"/>
      <c r="FR5" s="8"/>
      <c r="FS5" s="8"/>
      <c r="FT5" s="8"/>
      <c r="FU5" s="8"/>
      <c r="FV5" s="8"/>
      <c r="FW5" s="8"/>
      <c r="FX5" s="8"/>
      <c r="FY5" s="8"/>
      <c r="FZ5" s="8"/>
      <c r="GA5" s="8"/>
      <c r="GB5" s="8"/>
      <c r="GC5" s="8"/>
      <c r="GD5" s="8"/>
    </row>
    <row r="6" s="4" customFormat="1" ht="60" customHeight="1" spans="1:192">
      <c r="A6" s="27">
        <v>4</v>
      </c>
      <c r="B6" s="28" t="s">
        <v>21</v>
      </c>
      <c r="C6" s="29" t="str">
        <f>_xlfn.DISPIMG("ID_153B00C0813E4D09B041B7D03D8D3BC8",1)</f>
        <v>=DISPIMG("ID_153B00C0813E4D09B041B7D03D8D3BC8",1)</v>
      </c>
      <c r="D6" s="28" t="s">
        <v>22</v>
      </c>
      <c r="E6" s="30">
        <v>438</v>
      </c>
      <c r="F6" s="28" t="s">
        <v>19</v>
      </c>
      <c r="G6" s="31"/>
      <c r="H6" s="32"/>
      <c r="I6" s="33" t="s">
        <v>23</v>
      </c>
    </row>
    <row r="7" s="3" customFormat="1" ht="60" customHeight="1" spans="1:192">
      <c r="A7" s="27">
        <v>5</v>
      </c>
      <c r="B7" s="28" t="s">
        <v>24</v>
      </c>
      <c r="C7" s="29" t="str">
        <f>_xlfn.DISPIMG("ID_94EA5425C1894B46862BCFB08A57F8E9",1)</f>
        <v>=DISPIMG("ID_94EA5425C1894B46862BCFB08A57F8E9",1)</v>
      </c>
      <c r="D7" s="28" t="s">
        <v>25</v>
      </c>
      <c r="E7" s="30">
        <v>31</v>
      </c>
      <c r="F7" s="28" t="s">
        <v>19</v>
      </c>
      <c r="G7" s="31"/>
      <c r="H7" s="32"/>
      <c r="I7" s="33" t="s">
        <v>26</v>
      </c>
      <c r="J7" s="8"/>
      <c r="K7" s="8"/>
      <c r="L7" s="8"/>
      <c r="M7" s="8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  <c r="AC7" s="8"/>
      <c r="AD7" s="8"/>
      <c r="AE7" s="8"/>
      <c r="AF7" s="8"/>
      <c r="AG7" s="8"/>
      <c r="AH7" s="8"/>
      <c r="AI7" s="8"/>
      <c r="AJ7" s="8"/>
      <c r="AK7" s="8"/>
      <c r="AL7" s="8"/>
      <c r="AM7" s="8"/>
      <c r="AN7" s="8"/>
      <c r="AO7" s="8"/>
      <c r="AP7" s="8"/>
      <c r="AQ7" s="8"/>
      <c r="AR7" s="8"/>
      <c r="AS7" s="8"/>
      <c r="AT7" s="8"/>
      <c r="AU7" s="8"/>
      <c r="AV7" s="8"/>
      <c r="AW7" s="8"/>
      <c r="AX7" s="8"/>
      <c r="AY7" s="8"/>
      <c r="AZ7" s="8"/>
      <c r="BA7" s="8"/>
      <c r="BB7" s="8"/>
      <c r="BC7" s="8"/>
      <c r="BD7" s="8"/>
      <c r="BE7" s="8"/>
      <c r="BF7" s="8"/>
      <c r="BG7" s="8"/>
      <c r="BH7" s="8"/>
      <c r="BI7" s="8"/>
      <c r="BJ7" s="8"/>
      <c r="BK7" s="8"/>
      <c r="BL7" s="8"/>
      <c r="BM7" s="8"/>
      <c r="BN7" s="8"/>
      <c r="BO7" s="8"/>
      <c r="BP7" s="8"/>
      <c r="BQ7" s="8"/>
      <c r="BR7" s="8"/>
      <c r="BS7" s="8"/>
      <c r="BT7" s="8"/>
      <c r="BU7" s="8"/>
      <c r="BV7" s="8"/>
      <c r="BW7" s="8"/>
      <c r="BX7" s="8"/>
      <c r="BY7" s="8"/>
      <c r="BZ7" s="8"/>
      <c r="CA7" s="8"/>
      <c r="CB7" s="8"/>
      <c r="CC7" s="8"/>
      <c r="CD7" s="8"/>
      <c r="CE7" s="8"/>
      <c r="CF7" s="8"/>
      <c r="CG7" s="8"/>
      <c r="CH7" s="8"/>
      <c r="CI7" s="8"/>
      <c r="CJ7" s="8"/>
      <c r="CK7" s="8"/>
      <c r="CL7" s="8"/>
      <c r="CM7" s="8"/>
      <c r="CN7" s="8"/>
      <c r="CO7" s="8"/>
      <c r="CP7" s="8"/>
      <c r="CQ7" s="8"/>
      <c r="CR7" s="8"/>
      <c r="CS7" s="8"/>
      <c r="CT7" s="8"/>
      <c r="CU7" s="8"/>
      <c r="CV7" s="8"/>
      <c r="CW7" s="8"/>
      <c r="CX7" s="8"/>
      <c r="CY7" s="8"/>
      <c r="CZ7" s="8"/>
      <c r="DA7" s="8"/>
      <c r="DB7" s="8"/>
      <c r="DC7" s="8"/>
      <c r="DD7" s="8"/>
      <c r="DE7" s="8"/>
      <c r="DF7" s="8"/>
      <c r="DG7" s="8"/>
      <c r="DH7" s="8"/>
      <c r="DI7" s="8"/>
      <c r="DJ7" s="8"/>
      <c r="DK7" s="8"/>
      <c r="DL7" s="8"/>
      <c r="DM7" s="8"/>
      <c r="DN7" s="8"/>
      <c r="DO7" s="8"/>
      <c r="DP7" s="8"/>
      <c r="DQ7" s="8"/>
      <c r="DR7" s="8"/>
      <c r="DS7" s="8"/>
      <c r="DT7" s="8"/>
      <c r="DU7" s="8"/>
      <c r="DV7" s="8"/>
      <c r="DW7" s="8"/>
      <c r="DX7" s="8"/>
      <c r="DY7" s="8"/>
      <c r="DZ7" s="8"/>
      <c r="EA7" s="8"/>
      <c r="EB7" s="8"/>
      <c r="EC7" s="8"/>
      <c r="ED7" s="8"/>
      <c r="EE7" s="8"/>
      <c r="EF7" s="8"/>
      <c r="EG7" s="8"/>
      <c r="EH7" s="8"/>
      <c r="EI7" s="8"/>
      <c r="EJ7" s="8"/>
      <c r="EK7" s="8"/>
      <c r="EL7" s="8"/>
      <c r="EM7" s="8"/>
      <c r="EN7" s="8"/>
      <c r="EO7" s="8"/>
      <c r="EP7" s="8"/>
      <c r="EQ7" s="8"/>
      <c r="ER7" s="8"/>
      <c r="ES7" s="8"/>
      <c r="ET7" s="8"/>
      <c r="EU7" s="8"/>
      <c r="EV7" s="8"/>
      <c r="EW7" s="8"/>
      <c r="EX7" s="8"/>
      <c r="EY7" s="8"/>
      <c r="EZ7" s="8"/>
      <c r="FA7" s="8"/>
      <c r="FB7" s="8"/>
      <c r="FC7" s="8"/>
      <c r="FD7" s="8"/>
      <c r="FE7" s="8"/>
      <c r="FF7" s="8"/>
      <c r="FG7" s="8"/>
      <c r="FH7" s="8"/>
      <c r="FI7" s="8"/>
      <c r="FJ7" s="8"/>
      <c r="FK7" s="8"/>
      <c r="FL7" s="8"/>
      <c r="FM7" s="8"/>
      <c r="FN7" s="8"/>
      <c r="FO7" s="8"/>
      <c r="FP7" s="8"/>
      <c r="FQ7" s="8"/>
      <c r="FR7" s="8"/>
      <c r="FS7" s="8"/>
      <c r="FT7" s="8"/>
      <c r="FU7" s="8"/>
      <c r="FV7" s="8"/>
      <c r="FW7" s="8"/>
      <c r="FX7" s="8"/>
      <c r="FY7" s="8"/>
      <c r="FZ7" s="8"/>
      <c r="GA7" s="8"/>
      <c r="GB7" s="8"/>
      <c r="GC7" s="8"/>
      <c r="GD7" s="8"/>
      <c r="GE7" s="8"/>
      <c r="GF7" s="8"/>
      <c r="GG7" s="8"/>
      <c r="GH7" s="8"/>
      <c r="GI7" s="8"/>
      <c r="GJ7" s="8"/>
    </row>
    <row r="8" s="3" customFormat="1" ht="60" customHeight="1" spans="1:192">
      <c r="A8" s="27">
        <v>6</v>
      </c>
      <c r="B8" s="28" t="s">
        <v>27</v>
      </c>
      <c r="C8" s="29" t="str">
        <f>_xlfn.DISPIMG("ID_8C663AF981E24E249BE0A26A0A763586",1)</f>
        <v>=DISPIMG("ID_8C663AF981E24E249BE0A26A0A763586",1)</v>
      </c>
      <c r="D8" s="28" t="s">
        <v>28</v>
      </c>
      <c r="E8" s="30">
        <v>62</v>
      </c>
      <c r="F8" s="28" t="s">
        <v>19</v>
      </c>
      <c r="G8" s="31"/>
      <c r="H8" s="32"/>
      <c r="I8" s="33" t="s">
        <v>29</v>
      </c>
      <c r="J8" s="8"/>
      <c r="K8" s="8"/>
      <c r="L8" s="8"/>
      <c r="M8" s="8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  <c r="AC8" s="8"/>
      <c r="AD8" s="8"/>
      <c r="AE8" s="8"/>
      <c r="AF8" s="8"/>
      <c r="AG8" s="8"/>
      <c r="AH8" s="8"/>
      <c r="AI8" s="8"/>
      <c r="AJ8" s="8"/>
      <c r="AK8" s="8"/>
      <c r="AL8" s="8"/>
      <c r="AM8" s="8"/>
      <c r="AN8" s="8"/>
      <c r="AO8" s="8"/>
      <c r="AP8" s="8"/>
      <c r="AQ8" s="8"/>
      <c r="AR8" s="8"/>
      <c r="AS8" s="8"/>
      <c r="AT8" s="8"/>
      <c r="AU8" s="8"/>
      <c r="AV8" s="8"/>
      <c r="AW8" s="8"/>
      <c r="AX8" s="8"/>
      <c r="AY8" s="8"/>
      <c r="AZ8" s="8"/>
      <c r="BA8" s="8"/>
      <c r="BB8" s="8"/>
      <c r="BC8" s="8"/>
      <c r="BD8" s="8"/>
      <c r="BE8" s="8"/>
      <c r="BF8" s="8"/>
      <c r="BG8" s="8"/>
      <c r="BH8" s="8"/>
      <c r="BI8" s="8"/>
      <c r="BJ8" s="8"/>
      <c r="BK8" s="8"/>
      <c r="BL8" s="8"/>
      <c r="BM8" s="8"/>
      <c r="BN8" s="8"/>
      <c r="BO8" s="8"/>
      <c r="BP8" s="8"/>
      <c r="BQ8" s="8"/>
      <c r="BR8" s="8"/>
      <c r="BS8" s="8"/>
      <c r="BT8" s="8"/>
      <c r="BU8" s="8"/>
      <c r="BV8" s="8"/>
      <c r="BW8" s="8"/>
      <c r="BX8" s="8"/>
      <c r="BY8" s="8"/>
      <c r="BZ8" s="8"/>
      <c r="CA8" s="8"/>
      <c r="CB8" s="8"/>
      <c r="CC8" s="8"/>
      <c r="CD8" s="8"/>
      <c r="CE8" s="8"/>
      <c r="CF8" s="8"/>
      <c r="CG8" s="8"/>
      <c r="CH8" s="8"/>
      <c r="CI8" s="8"/>
      <c r="CJ8" s="8"/>
      <c r="CK8" s="8"/>
      <c r="CL8" s="8"/>
      <c r="CM8" s="8"/>
      <c r="CN8" s="8"/>
      <c r="CO8" s="8"/>
      <c r="CP8" s="8"/>
      <c r="CQ8" s="8"/>
      <c r="CR8" s="8"/>
      <c r="CS8" s="8"/>
      <c r="CT8" s="8"/>
      <c r="CU8" s="8"/>
      <c r="CV8" s="8"/>
      <c r="CW8" s="8"/>
      <c r="CX8" s="8"/>
      <c r="CY8" s="8"/>
      <c r="CZ8" s="8"/>
      <c r="DA8" s="8"/>
      <c r="DB8" s="8"/>
      <c r="DC8" s="8"/>
      <c r="DD8" s="8"/>
      <c r="DE8" s="8"/>
      <c r="DF8" s="8"/>
      <c r="DG8" s="8"/>
      <c r="DH8" s="8"/>
      <c r="DI8" s="8"/>
      <c r="DJ8" s="8"/>
      <c r="DK8" s="8"/>
      <c r="DL8" s="8"/>
      <c r="DM8" s="8"/>
      <c r="DN8" s="8"/>
      <c r="DO8" s="8"/>
      <c r="DP8" s="8"/>
      <c r="DQ8" s="8"/>
      <c r="DR8" s="8"/>
      <c r="DS8" s="8"/>
      <c r="DT8" s="8"/>
      <c r="DU8" s="8"/>
      <c r="DV8" s="8"/>
      <c r="DW8" s="8"/>
      <c r="DX8" s="8"/>
      <c r="DY8" s="8"/>
      <c r="DZ8" s="8"/>
      <c r="EA8" s="8"/>
      <c r="EB8" s="8"/>
      <c r="EC8" s="8"/>
      <c r="ED8" s="8"/>
      <c r="EE8" s="8"/>
      <c r="EF8" s="8"/>
      <c r="EG8" s="8"/>
      <c r="EH8" s="8"/>
      <c r="EI8" s="8"/>
      <c r="EJ8" s="8"/>
      <c r="EK8" s="8"/>
      <c r="EL8" s="8"/>
      <c r="EM8" s="8"/>
      <c r="EN8" s="8"/>
      <c r="EO8" s="8"/>
      <c r="EP8" s="8"/>
      <c r="EQ8" s="8"/>
      <c r="ER8" s="8"/>
      <c r="ES8" s="8"/>
      <c r="ET8" s="8"/>
      <c r="EU8" s="8"/>
      <c r="EV8" s="8"/>
      <c r="EW8" s="8"/>
      <c r="EX8" s="8"/>
      <c r="EY8" s="8"/>
      <c r="EZ8" s="8"/>
      <c r="FA8" s="8"/>
      <c r="FB8" s="8"/>
      <c r="FC8" s="8"/>
      <c r="FD8" s="8"/>
      <c r="FE8" s="8"/>
      <c r="FF8" s="8"/>
      <c r="FG8" s="8"/>
      <c r="FH8" s="8"/>
      <c r="FI8" s="8"/>
      <c r="FJ8" s="8"/>
      <c r="FK8" s="8"/>
      <c r="FL8" s="8"/>
      <c r="FM8" s="8"/>
      <c r="FN8" s="8"/>
      <c r="FO8" s="8"/>
      <c r="FP8" s="8"/>
      <c r="FQ8" s="8"/>
      <c r="FR8" s="8"/>
      <c r="FS8" s="8"/>
      <c r="FT8" s="8"/>
      <c r="FU8" s="8"/>
      <c r="FV8" s="8"/>
      <c r="FW8" s="8"/>
      <c r="FX8" s="8"/>
      <c r="FY8" s="8"/>
      <c r="FZ8" s="8"/>
      <c r="GA8" s="8"/>
      <c r="GB8" s="8"/>
      <c r="GC8" s="8"/>
      <c r="GD8" s="8"/>
      <c r="GE8" s="8"/>
      <c r="GF8" s="8"/>
      <c r="GG8" s="8"/>
      <c r="GH8" s="8"/>
      <c r="GI8" s="8"/>
      <c r="GJ8" s="8"/>
    </row>
    <row r="9" s="3" customFormat="1" ht="60" customHeight="1" spans="1:192">
      <c r="A9" s="27">
        <v>7</v>
      </c>
      <c r="B9" s="28" t="s">
        <v>30</v>
      </c>
      <c r="C9" s="36" t="str">
        <f>_xlfn.DISPIMG("ID_441C612DA03A4B5085E82D5A40D23220",1)</f>
        <v>=DISPIMG("ID_441C612DA03A4B5085E82D5A40D23220",1)</v>
      </c>
      <c r="D9" s="28" t="s">
        <v>31</v>
      </c>
      <c r="E9" s="30">
        <v>5</v>
      </c>
      <c r="F9" s="28" t="s">
        <v>19</v>
      </c>
      <c r="G9" s="31"/>
      <c r="H9" s="32"/>
      <c r="I9" s="37" t="s">
        <v>32</v>
      </c>
      <c r="J9" s="4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  <c r="AA9" s="4"/>
      <c r="AB9" s="4"/>
      <c r="AC9" s="4"/>
      <c r="AD9" s="4"/>
      <c r="AE9" s="4"/>
      <c r="AF9" s="4"/>
      <c r="AG9" s="4"/>
      <c r="AH9" s="4"/>
      <c r="AI9" s="4"/>
      <c r="AJ9" s="4"/>
      <c r="AK9" s="4"/>
      <c r="AL9" s="4"/>
      <c r="AM9" s="4"/>
      <c r="AN9" s="4"/>
      <c r="AO9" s="4"/>
      <c r="AP9" s="4"/>
      <c r="AQ9" s="4"/>
      <c r="AR9" s="4"/>
      <c r="AS9" s="4"/>
      <c r="AT9" s="4"/>
      <c r="AU9" s="4"/>
      <c r="AV9" s="4"/>
      <c r="AW9" s="4"/>
      <c r="AX9" s="4"/>
      <c r="AY9" s="4"/>
      <c r="AZ9" s="4"/>
      <c r="BA9" s="4"/>
      <c r="BB9" s="4"/>
      <c r="BC9" s="4"/>
      <c r="BD9" s="4"/>
      <c r="BE9" s="4"/>
      <c r="BF9" s="4"/>
      <c r="BG9" s="4"/>
      <c r="BH9" s="4"/>
      <c r="BI9" s="4"/>
      <c r="BJ9" s="4"/>
      <c r="BK9" s="4"/>
      <c r="BL9" s="4"/>
      <c r="BM9" s="4"/>
      <c r="BN9" s="4"/>
      <c r="BO9" s="4"/>
      <c r="BP9" s="4"/>
      <c r="BQ9" s="4"/>
      <c r="BR9" s="4"/>
      <c r="BS9" s="4"/>
      <c r="BT9" s="4"/>
      <c r="BU9" s="4"/>
      <c r="BV9" s="4"/>
      <c r="BW9" s="4"/>
      <c r="BX9" s="4"/>
      <c r="BY9" s="4"/>
      <c r="BZ9" s="4"/>
      <c r="CA9" s="4"/>
      <c r="CB9" s="4"/>
      <c r="CC9" s="4"/>
      <c r="CD9" s="4"/>
      <c r="CE9" s="4"/>
      <c r="CF9" s="4"/>
      <c r="CG9" s="4"/>
      <c r="CH9" s="4"/>
      <c r="CI9" s="4"/>
      <c r="CJ9" s="4"/>
      <c r="CK9" s="4"/>
      <c r="CL9" s="4"/>
      <c r="CM9" s="4"/>
      <c r="CN9" s="4"/>
      <c r="CO9" s="4"/>
      <c r="CP9" s="4"/>
      <c r="CQ9" s="4"/>
      <c r="CR9" s="4"/>
      <c r="CS9" s="4"/>
      <c r="CT9" s="4"/>
      <c r="CU9" s="4"/>
      <c r="CV9" s="4"/>
      <c r="CW9" s="4"/>
      <c r="CX9" s="4"/>
      <c r="CY9" s="4"/>
      <c r="CZ9" s="4"/>
      <c r="DA9" s="4"/>
      <c r="DB9" s="4"/>
      <c r="DC9" s="4"/>
      <c r="DD9" s="4"/>
      <c r="DE9" s="4"/>
      <c r="DF9" s="4"/>
      <c r="DG9" s="4"/>
      <c r="DH9" s="4"/>
      <c r="DI9" s="4"/>
      <c r="DJ9" s="4"/>
      <c r="DK9" s="4"/>
      <c r="DL9" s="4"/>
      <c r="DM9" s="4"/>
      <c r="DN9" s="4"/>
      <c r="DO9" s="4"/>
      <c r="DP9" s="4"/>
      <c r="DQ9" s="4"/>
      <c r="DR9" s="4"/>
      <c r="DS9" s="4"/>
      <c r="DT9" s="4"/>
      <c r="DU9" s="4"/>
      <c r="DV9" s="4"/>
      <c r="DW9" s="4"/>
      <c r="DX9" s="4"/>
      <c r="DY9" s="4"/>
      <c r="DZ9" s="4"/>
      <c r="EA9" s="4"/>
      <c r="EB9" s="4"/>
      <c r="EC9" s="4"/>
      <c r="ED9" s="4"/>
      <c r="EE9" s="4"/>
      <c r="EF9" s="4"/>
      <c r="EG9" s="4"/>
      <c r="EH9" s="4"/>
      <c r="EI9" s="4"/>
      <c r="EJ9" s="4"/>
      <c r="EK9" s="4"/>
      <c r="EL9" s="4"/>
      <c r="EM9" s="4"/>
      <c r="EN9" s="4"/>
      <c r="EO9" s="4"/>
      <c r="EP9" s="4"/>
      <c r="EQ9" s="4"/>
      <c r="ER9" s="4"/>
      <c r="ES9" s="4"/>
      <c r="ET9" s="8"/>
      <c r="EU9" s="8"/>
      <c r="EV9" s="8"/>
      <c r="EW9" s="8"/>
      <c r="EX9" s="8"/>
      <c r="EY9" s="8"/>
      <c r="EZ9" s="8"/>
      <c r="FA9" s="8"/>
      <c r="FB9" s="8"/>
      <c r="FC9" s="8"/>
      <c r="FD9" s="8"/>
      <c r="FE9" s="8"/>
      <c r="FF9" s="8"/>
      <c r="FG9" s="8"/>
      <c r="FH9" s="8"/>
      <c r="FI9" s="8"/>
      <c r="FJ9" s="8"/>
      <c r="FK9" s="8"/>
      <c r="FL9" s="8"/>
      <c r="FM9" s="8"/>
      <c r="FN9" s="8"/>
      <c r="FO9" s="8"/>
      <c r="FP9" s="8"/>
      <c r="FQ9" s="8"/>
      <c r="FR9" s="8"/>
      <c r="FS9" s="8"/>
      <c r="FT9" s="8"/>
      <c r="FU9" s="8"/>
      <c r="FV9" s="8"/>
      <c r="FW9" s="8"/>
      <c r="FX9" s="8"/>
      <c r="FY9" s="8"/>
    </row>
    <row r="10" s="3" customFormat="1" ht="60" customHeight="1" spans="1:192">
      <c r="A10" s="27">
        <v>8</v>
      </c>
      <c r="B10" s="28" t="s">
        <v>33</v>
      </c>
      <c r="C10" s="36" t="str">
        <f>_xlfn.DISPIMG("ID_4EE480DC674844269EA7EA3EC3F99568",1)</f>
        <v>=DISPIMG("ID_4EE480DC674844269EA7EA3EC3F99568",1)</v>
      </c>
      <c r="D10" s="28" t="s">
        <v>34</v>
      </c>
      <c r="E10" s="30">
        <v>5</v>
      </c>
      <c r="F10" s="28" t="s">
        <v>19</v>
      </c>
      <c r="G10" s="31"/>
      <c r="H10" s="32"/>
      <c r="I10" s="33" t="s">
        <v>35</v>
      </c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  <c r="AA10" s="4"/>
      <c r="AB10" s="4"/>
      <c r="AC10" s="4"/>
      <c r="AD10" s="4"/>
      <c r="AE10" s="4"/>
      <c r="AF10" s="4"/>
      <c r="AG10" s="4"/>
      <c r="AH10" s="4"/>
      <c r="AI10" s="4"/>
      <c r="AJ10" s="4"/>
      <c r="AK10" s="4"/>
      <c r="AL10" s="4"/>
      <c r="AM10" s="4"/>
      <c r="AN10" s="4"/>
      <c r="AO10" s="4"/>
      <c r="AP10" s="4"/>
      <c r="AQ10" s="4"/>
      <c r="AR10" s="4"/>
      <c r="AS10" s="4"/>
      <c r="AT10" s="4"/>
      <c r="AU10" s="4"/>
      <c r="AV10" s="4"/>
      <c r="AW10" s="4"/>
      <c r="AX10" s="4"/>
      <c r="AY10" s="4"/>
      <c r="AZ10" s="4"/>
      <c r="BA10" s="4"/>
      <c r="BB10" s="4"/>
      <c r="BC10" s="4"/>
      <c r="BD10" s="4"/>
      <c r="BE10" s="4"/>
      <c r="BF10" s="4"/>
      <c r="BG10" s="4"/>
      <c r="BH10" s="4"/>
      <c r="BI10" s="4"/>
      <c r="BJ10" s="4"/>
      <c r="BK10" s="4"/>
      <c r="BL10" s="4"/>
      <c r="BM10" s="4"/>
      <c r="BN10" s="4"/>
      <c r="BO10" s="4"/>
      <c r="BP10" s="4"/>
      <c r="BQ10" s="4"/>
      <c r="BR10" s="4"/>
      <c r="BS10" s="4"/>
      <c r="BT10" s="4"/>
      <c r="BU10" s="4"/>
      <c r="BV10" s="4"/>
      <c r="BW10" s="4"/>
      <c r="BX10" s="4"/>
      <c r="BY10" s="4"/>
      <c r="BZ10" s="4"/>
      <c r="CA10" s="4"/>
      <c r="CB10" s="4"/>
      <c r="CC10" s="4"/>
      <c r="CD10" s="4"/>
      <c r="CE10" s="4"/>
      <c r="CF10" s="4"/>
      <c r="CG10" s="4"/>
      <c r="CH10" s="4"/>
      <c r="CI10" s="4"/>
      <c r="CJ10" s="4"/>
      <c r="CK10" s="4"/>
      <c r="CL10" s="4"/>
      <c r="CM10" s="4"/>
      <c r="CN10" s="4"/>
      <c r="CO10" s="4"/>
      <c r="CP10" s="4"/>
      <c r="CQ10" s="4"/>
      <c r="CR10" s="4"/>
      <c r="CS10" s="4"/>
      <c r="CT10" s="4"/>
      <c r="CU10" s="4"/>
      <c r="CV10" s="4"/>
      <c r="CW10" s="4"/>
      <c r="CX10" s="4"/>
      <c r="CY10" s="4"/>
      <c r="CZ10" s="4"/>
      <c r="DA10" s="4"/>
      <c r="DB10" s="4"/>
      <c r="DC10" s="4"/>
      <c r="DD10" s="4"/>
      <c r="DE10" s="4"/>
      <c r="DF10" s="4"/>
      <c r="DG10" s="4"/>
      <c r="DH10" s="4"/>
      <c r="DI10" s="4"/>
      <c r="DJ10" s="4"/>
      <c r="DK10" s="4"/>
      <c r="DL10" s="4"/>
      <c r="DM10" s="4"/>
      <c r="DN10" s="4"/>
      <c r="DO10" s="4"/>
      <c r="DP10" s="4"/>
      <c r="DQ10" s="4"/>
      <c r="DR10" s="4"/>
      <c r="DS10" s="4"/>
      <c r="DT10" s="4"/>
      <c r="DU10" s="4"/>
      <c r="DV10" s="4"/>
      <c r="DW10" s="4"/>
      <c r="DX10" s="4"/>
      <c r="DY10" s="4"/>
      <c r="DZ10" s="4"/>
      <c r="EA10" s="4"/>
      <c r="EB10" s="4"/>
      <c r="EC10" s="4"/>
      <c r="ED10" s="4"/>
      <c r="EE10" s="4"/>
      <c r="EF10" s="4"/>
      <c r="EG10" s="4"/>
      <c r="EH10" s="4"/>
      <c r="EI10" s="4"/>
      <c r="EJ10" s="4"/>
      <c r="EK10" s="4"/>
      <c r="EL10" s="4"/>
      <c r="EM10" s="4"/>
      <c r="EN10" s="4"/>
      <c r="EO10" s="4"/>
      <c r="EP10" s="4"/>
      <c r="EQ10" s="4"/>
      <c r="ER10" s="4"/>
      <c r="ES10" s="4"/>
      <c r="ET10" s="4"/>
      <c r="EU10" s="4"/>
      <c r="EV10" s="4"/>
      <c r="EW10" s="4"/>
      <c r="EX10" s="4"/>
      <c r="EY10" s="4"/>
      <c r="EZ10" s="4"/>
      <c r="FA10" s="4"/>
      <c r="FB10" s="4"/>
      <c r="FC10" s="8"/>
      <c r="FD10" s="8"/>
      <c r="FE10" s="8"/>
      <c r="FF10" s="8"/>
      <c r="FG10" s="8"/>
      <c r="FH10" s="8"/>
      <c r="FI10" s="8"/>
      <c r="FJ10" s="8"/>
      <c r="FK10" s="8"/>
      <c r="FL10" s="8"/>
      <c r="FM10" s="8"/>
      <c r="FN10" s="8"/>
      <c r="FO10" s="8"/>
      <c r="FP10" s="8"/>
      <c r="FQ10" s="8"/>
      <c r="FR10" s="8"/>
      <c r="FS10" s="8"/>
      <c r="FT10" s="8"/>
      <c r="FU10" s="8"/>
      <c r="FV10" s="8"/>
      <c r="FW10" s="8"/>
      <c r="FX10" s="8"/>
      <c r="FY10" s="8"/>
      <c r="FZ10" s="8"/>
      <c r="GA10" s="8"/>
      <c r="GB10" s="8"/>
      <c r="GC10" s="8"/>
      <c r="GD10" s="8"/>
      <c r="GE10" s="8"/>
      <c r="GF10" s="8"/>
      <c r="GG10" s="8"/>
      <c r="GH10" s="8"/>
    </row>
    <row r="11" s="3" customFormat="1" ht="60" customHeight="1" spans="1:192">
      <c r="A11" s="27">
        <v>9</v>
      </c>
      <c r="B11" s="28" t="s">
        <v>36</v>
      </c>
      <c r="C11" s="38" t="str">
        <f>_xlfn.DISPIMG("ID_8579AE6579EC4A0EAE26CAE5CEAE043C",1)</f>
        <v>=DISPIMG("ID_8579AE6579EC4A0EAE26CAE5CEAE043C",1)</v>
      </c>
      <c r="D11" s="28" t="s">
        <v>37</v>
      </c>
      <c r="E11" s="30">
        <v>238</v>
      </c>
      <c r="F11" s="28" t="s">
        <v>38</v>
      </c>
      <c r="G11" s="31"/>
      <c r="H11" s="32"/>
      <c r="I11" s="33" t="s">
        <v>39</v>
      </c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  <c r="AA11" s="4"/>
      <c r="AB11" s="4"/>
      <c r="AC11" s="4"/>
      <c r="AD11" s="4"/>
      <c r="AE11" s="4"/>
      <c r="AF11" s="4"/>
      <c r="AG11" s="4"/>
      <c r="AH11" s="4"/>
      <c r="AI11" s="4"/>
      <c r="AJ11" s="4"/>
      <c r="AK11" s="4"/>
      <c r="AL11" s="4"/>
      <c r="AM11" s="4"/>
      <c r="AN11" s="4"/>
      <c r="AO11" s="4"/>
      <c r="AP11" s="4"/>
      <c r="AQ11" s="4"/>
      <c r="AR11" s="4"/>
      <c r="AS11" s="4"/>
      <c r="AT11" s="4"/>
      <c r="AU11" s="4"/>
      <c r="AV11" s="4"/>
      <c r="AW11" s="4"/>
      <c r="AX11" s="4"/>
      <c r="AY11" s="4"/>
      <c r="AZ11" s="4"/>
      <c r="BA11" s="4"/>
      <c r="BB11" s="4"/>
      <c r="BC11" s="4"/>
      <c r="BD11" s="4"/>
      <c r="BE11" s="4"/>
      <c r="BF11" s="4"/>
      <c r="BG11" s="4"/>
      <c r="BH11" s="4"/>
      <c r="BI11" s="4"/>
      <c r="BJ11" s="4"/>
      <c r="BK11" s="4"/>
      <c r="BL11" s="4"/>
      <c r="BM11" s="4"/>
      <c r="BN11" s="4"/>
      <c r="BO11" s="4"/>
      <c r="BP11" s="4"/>
      <c r="BQ11" s="4"/>
      <c r="BR11" s="4"/>
      <c r="BS11" s="4"/>
      <c r="BT11" s="4"/>
      <c r="BU11" s="4"/>
      <c r="BV11" s="4"/>
      <c r="BW11" s="4"/>
      <c r="BX11" s="4"/>
      <c r="BY11" s="4"/>
      <c r="BZ11" s="4"/>
      <c r="CA11" s="4"/>
      <c r="CB11" s="4"/>
      <c r="CC11" s="4"/>
      <c r="CD11" s="4"/>
      <c r="CE11" s="4"/>
      <c r="CF11" s="4"/>
      <c r="CG11" s="4"/>
      <c r="CH11" s="4"/>
      <c r="CI11" s="4"/>
      <c r="CJ11" s="4"/>
      <c r="CK11" s="4"/>
      <c r="CL11" s="4"/>
      <c r="CM11" s="4"/>
      <c r="CN11" s="4"/>
      <c r="CO11" s="4"/>
      <c r="CP11" s="4"/>
      <c r="CQ11" s="4"/>
      <c r="CR11" s="4"/>
      <c r="CS11" s="4"/>
      <c r="CT11" s="4"/>
      <c r="CU11" s="4"/>
      <c r="CV11" s="4"/>
      <c r="CW11" s="4"/>
      <c r="CX11" s="4"/>
      <c r="CY11" s="4"/>
      <c r="CZ11" s="4"/>
      <c r="DA11" s="4"/>
      <c r="DB11" s="4"/>
      <c r="DC11" s="4"/>
      <c r="DD11" s="4"/>
      <c r="DE11" s="4"/>
      <c r="DF11" s="4"/>
      <c r="DG11" s="4"/>
      <c r="DH11" s="4"/>
      <c r="DI11" s="4"/>
      <c r="DJ11" s="4"/>
      <c r="DK11" s="4"/>
      <c r="DL11" s="4"/>
      <c r="DM11" s="4"/>
      <c r="DN11" s="4"/>
      <c r="DO11" s="4"/>
      <c r="DP11" s="4"/>
      <c r="DQ11" s="4"/>
      <c r="DR11" s="4"/>
      <c r="DS11" s="4"/>
      <c r="DT11" s="4"/>
      <c r="DU11" s="4"/>
      <c r="DV11" s="4"/>
      <c r="DW11" s="4"/>
      <c r="DX11" s="4"/>
      <c r="DY11" s="4"/>
      <c r="DZ11" s="4"/>
      <c r="EA11" s="4"/>
      <c r="EB11" s="4"/>
      <c r="EC11" s="4"/>
      <c r="ED11" s="4"/>
      <c r="EE11" s="4"/>
      <c r="EF11" s="4"/>
      <c r="EG11" s="4"/>
      <c r="EH11" s="4"/>
      <c r="EI11" s="4"/>
      <c r="EJ11" s="4"/>
      <c r="EK11" s="4"/>
      <c r="EL11" s="4"/>
      <c r="EM11" s="4"/>
      <c r="EN11" s="4"/>
      <c r="EO11" s="4"/>
      <c r="EP11" s="4"/>
      <c r="EQ11" s="4"/>
      <c r="ER11" s="4"/>
      <c r="ES11" s="4"/>
      <c r="ET11" s="4"/>
      <c r="EU11" s="4"/>
      <c r="EV11" s="4"/>
      <c r="EW11" s="8"/>
      <c r="EX11" s="8"/>
      <c r="EY11" s="8"/>
      <c r="EZ11" s="8"/>
      <c r="FA11" s="8"/>
      <c r="FB11" s="8"/>
      <c r="FC11" s="8"/>
      <c r="FD11" s="8"/>
      <c r="FE11" s="8"/>
      <c r="FF11" s="8"/>
      <c r="FG11" s="8"/>
      <c r="FH11" s="8"/>
      <c r="FI11" s="8"/>
      <c r="FJ11" s="8"/>
      <c r="FK11" s="8"/>
      <c r="FL11" s="8"/>
      <c r="FM11" s="8"/>
      <c r="FN11" s="8"/>
      <c r="FO11" s="8"/>
      <c r="FP11" s="8"/>
      <c r="FQ11" s="8"/>
      <c r="FR11" s="8"/>
      <c r="FS11" s="8"/>
      <c r="FT11" s="8"/>
      <c r="FU11" s="8"/>
      <c r="FV11" s="8"/>
      <c r="FW11" s="8"/>
      <c r="FX11" s="8"/>
      <c r="FY11" s="8"/>
      <c r="FZ11" s="8"/>
      <c r="GA11" s="8"/>
      <c r="GB11" s="8"/>
    </row>
    <row r="12" s="3" customFormat="1" ht="60" customHeight="1" spans="1:192">
      <c r="A12" s="27">
        <v>10</v>
      </c>
      <c r="B12" s="28" t="s">
        <v>40</v>
      </c>
      <c r="C12" s="38" t="str">
        <f>_xlfn.DISPIMG("ID_26E6D80B21644E1B90A1EC609450EB61",1)</f>
        <v>=DISPIMG("ID_26E6D80B21644E1B90A1EC609450EB61",1)</v>
      </c>
      <c r="D12" s="39" t="s">
        <v>41</v>
      </c>
      <c r="E12" s="30">
        <v>11</v>
      </c>
      <c r="F12" s="28" t="s">
        <v>38</v>
      </c>
      <c r="G12" s="31"/>
      <c r="H12" s="32"/>
      <c r="I12" s="33" t="s">
        <v>39</v>
      </c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  <c r="AA12" s="4"/>
      <c r="AB12" s="4"/>
      <c r="AC12" s="4"/>
      <c r="AD12" s="4"/>
      <c r="AE12" s="4"/>
      <c r="AF12" s="4"/>
      <c r="AG12" s="4"/>
      <c r="AH12" s="4"/>
      <c r="AI12" s="4"/>
      <c r="AJ12" s="4"/>
      <c r="AK12" s="4"/>
      <c r="AL12" s="4"/>
      <c r="AM12" s="4"/>
      <c r="AN12" s="4"/>
      <c r="AO12" s="4"/>
      <c r="AP12" s="4"/>
      <c r="AQ12" s="4"/>
      <c r="AR12" s="4"/>
      <c r="AS12" s="4"/>
      <c r="AT12" s="4"/>
      <c r="AU12" s="4"/>
      <c r="AV12" s="4"/>
      <c r="AW12" s="4"/>
      <c r="AX12" s="4"/>
      <c r="AY12" s="4"/>
      <c r="AZ12" s="4"/>
      <c r="BA12" s="4"/>
      <c r="BB12" s="4"/>
      <c r="BC12" s="4"/>
      <c r="BD12" s="4"/>
      <c r="BE12" s="4"/>
      <c r="BF12" s="4"/>
      <c r="BG12" s="4"/>
      <c r="BH12" s="4"/>
      <c r="BI12" s="4"/>
      <c r="BJ12" s="4"/>
      <c r="BK12" s="4"/>
      <c r="BL12" s="4"/>
      <c r="BM12" s="4"/>
      <c r="BN12" s="4"/>
      <c r="BO12" s="4"/>
      <c r="BP12" s="4"/>
      <c r="BQ12" s="4"/>
      <c r="BR12" s="4"/>
      <c r="BS12" s="4"/>
      <c r="BT12" s="4"/>
      <c r="BU12" s="4"/>
      <c r="BV12" s="4"/>
      <c r="BW12" s="4"/>
      <c r="BX12" s="4"/>
      <c r="BY12" s="4"/>
      <c r="BZ12" s="4"/>
      <c r="CA12" s="4"/>
      <c r="CB12" s="4"/>
      <c r="CC12" s="4"/>
      <c r="CD12" s="4"/>
      <c r="CE12" s="4"/>
      <c r="CF12" s="4"/>
      <c r="CG12" s="4"/>
      <c r="CH12" s="4"/>
      <c r="CI12" s="4"/>
      <c r="CJ12" s="4"/>
      <c r="CK12" s="4"/>
      <c r="CL12" s="4"/>
      <c r="CM12" s="4"/>
      <c r="CN12" s="4"/>
      <c r="CO12" s="4"/>
      <c r="CP12" s="4"/>
      <c r="CQ12" s="4"/>
      <c r="CR12" s="4"/>
      <c r="CS12" s="4"/>
      <c r="CT12" s="4"/>
      <c r="CU12" s="4"/>
      <c r="CV12" s="4"/>
      <c r="CW12" s="4"/>
      <c r="CX12" s="4"/>
      <c r="CY12" s="4"/>
      <c r="CZ12" s="4"/>
      <c r="DA12" s="4"/>
      <c r="DB12" s="4"/>
      <c r="DC12" s="4"/>
      <c r="DD12" s="4"/>
      <c r="DE12" s="4"/>
      <c r="DF12" s="4"/>
      <c r="DG12" s="4"/>
      <c r="DH12" s="4"/>
      <c r="DI12" s="4"/>
      <c r="DJ12" s="4"/>
      <c r="DK12" s="4"/>
      <c r="DL12" s="4"/>
      <c r="DM12" s="4"/>
      <c r="DN12" s="4"/>
      <c r="DO12" s="4"/>
      <c r="DP12" s="4"/>
      <c r="DQ12" s="4"/>
      <c r="DR12" s="4"/>
      <c r="DS12" s="4"/>
      <c r="DT12" s="4"/>
      <c r="DU12" s="4"/>
      <c r="DV12" s="4"/>
      <c r="DW12" s="4"/>
      <c r="DX12" s="4"/>
      <c r="DY12" s="4"/>
      <c r="DZ12" s="4"/>
      <c r="EA12" s="4"/>
      <c r="EB12" s="4"/>
      <c r="EC12" s="4"/>
      <c r="ED12" s="4"/>
      <c r="EE12" s="4"/>
      <c r="EF12" s="4"/>
      <c r="EG12" s="4"/>
      <c r="EH12" s="4"/>
      <c r="EI12" s="4"/>
      <c r="EJ12" s="4"/>
      <c r="EK12" s="4"/>
      <c r="EL12" s="4"/>
      <c r="EM12" s="4"/>
      <c r="EN12" s="4"/>
      <c r="EO12" s="4"/>
      <c r="EP12" s="4"/>
      <c r="EQ12" s="4"/>
      <c r="ER12" s="4"/>
      <c r="ES12" s="4"/>
      <c r="ET12" s="8"/>
      <c r="EU12" s="8"/>
      <c r="EV12" s="8"/>
      <c r="EW12" s="8"/>
      <c r="EX12" s="8"/>
      <c r="EY12" s="8"/>
      <c r="EZ12" s="8"/>
      <c r="FA12" s="8"/>
      <c r="FB12" s="8"/>
      <c r="FC12" s="8"/>
      <c r="FD12" s="8"/>
      <c r="FE12" s="8"/>
      <c r="FF12" s="8"/>
      <c r="FG12" s="8"/>
      <c r="FH12" s="8"/>
      <c r="FI12" s="8"/>
      <c r="FJ12" s="8"/>
      <c r="FK12" s="8"/>
      <c r="FL12" s="8"/>
      <c r="FM12" s="8"/>
      <c r="FN12" s="8"/>
      <c r="FO12" s="8"/>
      <c r="FP12" s="8"/>
      <c r="FQ12" s="8"/>
      <c r="FR12" s="8"/>
      <c r="FS12" s="8"/>
      <c r="FT12" s="8"/>
      <c r="FU12" s="8"/>
      <c r="FV12" s="8"/>
      <c r="FW12" s="8"/>
      <c r="FX12" s="8"/>
      <c r="FY12" s="8"/>
    </row>
    <row r="13" s="3" customFormat="1" ht="60" customHeight="1" spans="1:192">
      <c r="A13" s="27">
        <v>11</v>
      </c>
      <c r="B13" s="28" t="s">
        <v>42</v>
      </c>
      <c r="C13" s="40" t="str">
        <f>_xlfn.DISPIMG("ID_ABD1F11AB18F4D8ABB1EC1A028C75422",1)</f>
        <v>=DISPIMG("ID_ABD1F11AB18F4D8ABB1EC1A028C75422",1)</v>
      </c>
      <c r="D13" s="30" t="s">
        <v>43</v>
      </c>
      <c r="E13" s="30">
        <v>4</v>
      </c>
      <c r="F13" s="28" t="s">
        <v>38</v>
      </c>
      <c r="G13" s="31"/>
      <c r="H13" s="32"/>
      <c r="I13" s="33" t="s">
        <v>44</v>
      </c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  <c r="AA13" s="4"/>
      <c r="AB13" s="4"/>
      <c r="AC13" s="4"/>
      <c r="AD13" s="4"/>
      <c r="AE13" s="4"/>
      <c r="AF13" s="4"/>
      <c r="AG13" s="4"/>
      <c r="AH13" s="4"/>
      <c r="AI13" s="4"/>
      <c r="AJ13" s="4"/>
      <c r="AK13" s="4"/>
      <c r="AL13" s="4"/>
      <c r="AM13" s="4"/>
      <c r="AN13" s="4"/>
      <c r="AO13" s="4"/>
      <c r="AP13" s="4"/>
      <c r="AQ13" s="4"/>
      <c r="AR13" s="4"/>
      <c r="AS13" s="4"/>
      <c r="AT13" s="4"/>
      <c r="AU13" s="4"/>
      <c r="AV13" s="4"/>
      <c r="AW13" s="4"/>
      <c r="AX13" s="4"/>
      <c r="AY13" s="4"/>
      <c r="AZ13" s="4"/>
      <c r="BA13" s="4"/>
      <c r="BB13" s="4"/>
      <c r="BC13" s="4"/>
      <c r="BD13" s="4"/>
      <c r="BE13" s="4"/>
      <c r="BF13" s="4"/>
      <c r="BG13" s="4"/>
      <c r="BH13" s="4"/>
      <c r="BI13" s="4"/>
      <c r="BJ13" s="4"/>
      <c r="BK13" s="4"/>
      <c r="BL13" s="4"/>
      <c r="BM13" s="4"/>
      <c r="BN13" s="4"/>
      <c r="BO13" s="4"/>
      <c r="BP13" s="4"/>
      <c r="BQ13" s="4"/>
      <c r="BR13" s="4"/>
      <c r="BS13" s="4"/>
      <c r="BT13" s="4"/>
      <c r="BU13" s="4"/>
      <c r="BV13" s="4"/>
      <c r="BW13" s="4"/>
      <c r="BX13" s="4"/>
      <c r="BY13" s="4"/>
      <c r="BZ13" s="4"/>
      <c r="CA13" s="4"/>
      <c r="CB13" s="4"/>
      <c r="CC13" s="4"/>
      <c r="CD13" s="4"/>
      <c r="CE13" s="4"/>
      <c r="CF13" s="4"/>
      <c r="CG13" s="4"/>
      <c r="CH13" s="4"/>
      <c r="CI13" s="4"/>
      <c r="CJ13" s="4"/>
      <c r="CK13" s="4"/>
      <c r="CL13" s="4"/>
      <c r="CM13" s="4"/>
      <c r="CN13" s="4"/>
      <c r="CO13" s="4"/>
      <c r="CP13" s="4"/>
      <c r="CQ13" s="4"/>
      <c r="CR13" s="4"/>
      <c r="CS13" s="4"/>
      <c r="CT13" s="4"/>
      <c r="CU13" s="4"/>
      <c r="CV13" s="4"/>
      <c r="CW13" s="4"/>
      <c r="CX13" s="4"/>
      <c r="CY13" s="4"/>
      <c r="CZ13" s="4"/>
      <c r="DA13" s="4"/>
      <c r="DB13" s="4"/>
      <c r="DC13" s="4"/>
      <c r="DD13" s="4"/>
      <c r="DE13" s="4"/>
      <c r="DF13" s="4"/>
      <c r="DG13" s="4"/>
      <c r="DH13" s="4"/>
      <c r="DI13" s="4"/>
      <c r="DJ13" s="4"/>
      <c r="DK13" s="4"/>
      <c r="DL13" s="4"/>
      <c r="DM13" s="4"/>
      <c r="DN13" s="4"/>
      <c r="DO13" s="4"/>
      <c r="DP13" s="4"/>
      <c r="DQ13" s="4"/>
      <c r="DR13" s="4"/>
      <c r="DS13" s="4"/>
      <c r="DT13" s="4"/>
      <c r="DU13" s="4"/>
      <c r="DV13" s="4"/>
      <c r="DW13" s="4"/>
      <c r="DX13" s="4"/>
      <c r="DY13" s="4"/>
      <c r="DZ13" s="4"/>
      <c r="EA13" s="4"/>
      <c r="EB13" s="4"/>
      <c r="EC13" s="4"/>
      <c r="ED13" s="4"/>
      <c r="EE13" s="4"/>
      <c r="EF13" s="4"/>
      <c r="EG13" s="4"/>
      <c r="EH13" s="4"/>
      <c r="EI13" s="4"/>
      <c r="EJ13" s="4"/>
      <c r="EK13" s="4"/>
      <c r="EL13" s="4"/>
      <c r="EM13" s="4"/>
      <c r="EN13" s="4"/>
      <c r="EO13" s="4"/>
      <c r="EP13" s="4"/>
      <c r="EQ13" s="4"/>
      <c r="ER13" s="4"/>
      <c r="ES13" s="4"/>
      <c r="ET13" s="4"/>
      <c r="EU13" s="4"/>
      <c r="EV13" s="4"/>
      <c r="EW13" s="4"/>
      <c r="EX13" s="4"/>
      <c r="EY13" s="4"/>
      <c r="EZ13" s="4"/>
      <c r="FA13" s="4"/>
      <c r="FB13" s="4"/>
      <c r="FC13" s="8"/>
      <c r="FD13" s="8"/>
      <c r="FE13" s="8"/>
      <c r="FF13" s="8"/>
      <c r="FG13" s="8"/>
      <c r="FH13" s="8"/>
      <c r="FI13" s="8"/>
      <c r="FJ13" s="8"/>
      <c r="FK13" s="8"/>
      <c r="FL13" s="8"/>
      <c r="FM13" s="8"/>
      <c r="FN13" s="8"/>
      <c r="FO13" s="8"/>
      <c r="FP13" s="8"/>
      <c r="FQ13" s="8"/>
      <c r="FR13" s="8"/>
      <c r="FS13" s="8"/>
      <c r="FT13" s="8"/>
      <c r="FU13" s="8"/>
      <c r="FV13" s="8"/>
      <c r="FW13" s="8"/>
      <c r="FX13" s="8"/>
      <c r="FY13" s="8"/>
      <c r="FZ13" s="8"/>
      <c r="GA13" s="8"/>
      <c r="GB13" s="8"/>
      <c r="GC13" s="8"/>
      <c r="GD13" s="8"/>
      <c r="GE13" s="8"/>
      <c r="GF13" s="8"/>
      <c r="GG13" s="8"/>
      <c r="GH13" s="8"/>
    </row>
    <row r="14" s="3" customFormat="1" ht="60" customHeight="1" spans="1:192">
      <c r="A14" s="27">
        <v>12</v>
      </c>
      <c r="B14" s="28" t="s">
        <v>45</v>
      </c>
      <c r="C14" s="41" t="str">
        <f>_xlfn.DISPIMG("ID_8579AE6579EC4A0EAE26CAE5CEAE043C",1)</f>
        <v>=DISPIMG("ID_8579AE6579EC4A0EAE26CAE5CEAE043C",1)</v>
      </c>
      <c r="D14" s="28" t="s">
        <v>37</v>
      </c>
      <c r="E14" s="30">
        <v>68</v>
      </c>
      <c r="F14" s="28" t="s">
        <v>38</v>
      </c>
      <c r="G14" s="31"/>
      <c r="H14" s="32"/>
      <c r="I14" s="33" t="s">
        <v>46</v>
      </c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  <c r="AA14" s="4"/>
      <c r="AB14" s="4"/>
      <c r="AC14" s="4"/>
      <c r="AD14" s="4"/>
      <c r="AE14" s="4"/>
      <c r="AF14" s="4"/>
      <c r="AG14" s="4"/>
      <c r="AH14" s="4"/>
      <c r="AI14" s="4"/>
      <c r="AJ14" s="4"/>
      <c r="AK14" s="4"/>
      <c r="AL14" s="4"/>
      <c r="AM14" s="4"/>
      <c r="AN14" s="4"/>
      <c r="AO14" s="4"/>
      <c r="AP14" s="4"/>
      <c r="AQ14" s="4"/>
      <c r="AR14" s="4"/>
      <c r="AS14" s="4"/>
      <c r="AT14" s="4"/>
      <c r="AU14" s="4"/>
      <c r="AV14" s="4"/>
      <c r="AW14" s="4"/>
      <c r="AX14" s="4"/>
      <c r="AY14" s="4"/>
      <c r="AZ14" s="4"/>
      <c r="BA14" s="4"/>
      <c r="BB14" s="4"/>
      <c r="BC14" s="4"/>
      <c r="BD14" s="4"/>
      <c r="BE14" s="4"/>
      <c r="BF14" s="4"/>
      <c r="BG14" s="4"/>
      <c r="BH14" s="4"/>
      <c r="BI14" s="4"/>
      <c r="BJ14" s="4"/>
      <c r="BK14" s="4"/>
      <c r="BL14" s="4"/>
      <c r="BM14" s="4"/>
      <c r="BN14" s="4"/>
      <c r="BO14" s="4"/>
      <c r="BP14" s="4"/>
      <c r="BQ14" s="4"/>
      <c r="BR14" s="4"/>
      <c r="BS14" s="4"/>
      <c r="BT14" s="4"/>
      <c r="BU14" s="4"/>
      <c r="BV14" s="4"/>
      <c r="BW14" s="4"/>
      <c r="BX14" s="4"/>
      <c r="BY14" s="4"/>
      <c r="BZ14" s="4"/>
      <c r="CA14" s="4"/>
      <c r="CB14" s="4"/>
      <c r="CC14" s="4"/>
      <c r="CD14" s="4"/>
      <c r="CE14" s="4"/>
      <c r="CF14" s="4"/>
      <c r="CG14" s="4"/>
      <c r="CH14" s="4"/>
      <c r="CI14" s="4"/>
      <c r="CJ14" s="4"/>
      <c r="CK14" s="4"/>
      <c r="CL14" s="4"/>
      <c r="CM14" s="4"/>
      <c r="CN14" s="4"/>
      <c r="CO14" s="4"/>
      <c r="CP14" s="4"/>
      <c r="CQ14" s="4"/>
      <c r="CR14" s="4"/>
      <c r="CS14" s="4"/>
      <c r="CT14" s="4"/>
      <c r="CU14" s="4"/>
      <c r="CV14" s="4"/>
      <c r="CW14" s="4"/>
      <c r="CX14" s="4"/>
      <c r="CY14" s="4"/>
      <c r="CZ14" s="4"/>
      <c r="DA14" s="4"/>
      <c r="DB14" s="4"/>
      <c r="DC14" s="4"/>
      <c r="DD14" s="4"/>
      <c r="DE14" s="4"/>
      <c r="DF14" s="4"/>
      <c r="DG14" s="4"/>
      <c r="DH14" s="4"/>
      <c r="DI14" s="4"/>
      <c r="DJ14" s="4"/>
      <c r="DK14" s="4"/>
      <c r="DL14" s="4"/>
      <c r="DM14" s="4"/>
      <c r="DN14" s="4"/>
      <c r="DO14" s="4"/>
      <c r="DP14" s="4"/>
      <c r="DQ14" s="4"/>
      <c r="DR14" s="4"/>
      <c r="DS14" s="4"/>
      <c r="DT14" s="4"/>
      <c r="DU14" s="4"/>
      <c r="DV14" s="4"/>
      <c r="DW14" s="4"/>
      <c r="DX14" s="4"/>
      <c r="DY14" s="4"/>
      <c r="DZ14" s="4"/>
      <c r="EA14" s="4"/>
      <c r="EB14" s="4"/>
      <c r="EC14" s="4"/>
      <c r="ED14" s="4"/>
      <c r="EE14" s="4"/>
      <c r="EF14" s="4"/>
      <c r="EG14" s="4"/>
      <c r="EH14" s="4"/>
      <c r="EI14" s="4"/>
      <c r="EJ14" s="4"/>
      <c r="EK14" s="4"/>
      <c r="EL14" s="4"/>
      <c r="EM14" s="4"/>
      <c r="EN14" s="4"/>
      <c r="EO14" s="4"/>
      <c r="EP14" s="4"/>
      <c r="EQ14" s="4"/>
      <c r="ER14" s="4"/>
      <c r="ES14" s="4"/>
      <c r="ET14" s="4"/>
      <c r="EU14" s="4"/>
      <c r="EV14" s="4"/>
      <c r="EW14" s="8"/>
      <c r="EX14" s="8"/>
      <c r="EY14" s="8"/>
      <c r="EZ14" s="8"/>
      <c r="FA14" s="8"/>
      <c r="FB14" s="8"/>
      <c r="FC14" s="8"/>
      <c r="FD14" s="8"/>
      <c r="FE14" s="8"/>
      <c r="FF14" s="8"/>
      <c r="FG14" s="8"/>
      <c r="FH14" s="8"/>
      <c r="FI14" s="8"/>
      <c r="FJ14" s="8"/>
      <c r="FK14" s="8"/>
      <c r="FL14" s="8"/>
      <c r="FM14" s="8"/>
      <c r="FN14" s="8"/>
      <c r="FO14" s="8"/>
      <c r="FP14" s="8"/>
      <c r="FQ14" s="8"/>
      <c r="FR14" s="8"/>
      <c r="FS14" s="8"/>
      <c r="FT14" s="8"/>
      <c r="FU14" s="8"/>
      <c r="FV14" s="8"/>
      <c r="FW14" s="8"/>
      <c r="FX14" s="8"/>
      <c r="FY14" s="8"/>
      <c r="FZ14" s="8"/>
      <c r="GA14" s="8"/>
      <c r="GB14" s="8"/>
    </row>
    <row r="15" s="2" customFormat="1" ht="60" customHeight="1" spans="1:192">
      <c r="A15" s="27">
        <v>13</v>
      </c>
      <c r="B15" s="28" t="s">
        <v>47</v>
      </c>
      <c r="C15" s="41" t="str">
        <f>_xlfn.DISPIMG("ID_26E6D80B21644E1B90A1EC609450EB61",1)</f>
        <v>=DISPIMG("ID_26E6D80B21644E1B90A1EC609450EB61",1)</v>
      </c>
      <c r="D15" s="27" t="s">
        <v>41</v>
      </c>
      <c r="E15" s="30">
        <v>3</v>
      </c>
      <c r="F15" s="28" t="s">
        <v>38</v>
      </c>
      <c r="G15" s="31"/>
      <c r="H15" s="32"/>
      <c r="I15" s="33" t="s">
        <v>48</v>
      </c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  <c r="AA15" s="4"/>
      <c r="AB15" s="4"/>
      <c r="AC15" s="4"/>
      <c r="AD15" s="4"/>
      <c r="AE15" s="4"/>
      <c r="AF15" s="4"/>
      <c r="AG15" s="4"/>
      <c r="AH15" s="4"/>
      <c r="AI15" s="4"/>
      <c r="AJ15" s="4"/>
      <c r="AK15" s="4"/>
      <c r="AL15" s="4"/>
      <c r="AM15" s="4"/>
      <c r="AN15" s="4"/>
      <c r="AO15" s="4"/>
      <c r="AP15" s="4"/>
      <c r="AQ15" s="4"/>
      <c r="AR15" s="4"/>
      <c r="AS15" s="4"/>
      <c r="AT15" s="4"/>
      <c r="AU15" s="4"/>
      <c r="AV15" s="4"/>
      <c r="AW15" s="4"/>
      <c r="AX15" s="4"/>
      <c r="AY15" s="4"/>
      <c r="AZ15" s="4"/>
      <c r="BA15" s="4"/>
      <c r="BB15" s="4"/>
      <c r="BC15" s="4"/>
      <c r="BD15" s="4"/>
      <c r="BE15" s="4"/>
      <c r="BF15" s="4"/>
      <c r="BG15" s="4"/>
      <c r="BH15" s="4"/>
      <c r="BI15" s="4"/>
      <c r="BJ15" s="4"/>
      <c r="BK15" s="4"/>
      <c r="BL15" s="4"/>
      <c r="BM15" s="4"/>
      <c r="BN15" s="4"/>
      <c r="BO15" s="4"/>
      <c r="BP15" s="4"/>
      <c r="BQ15" s="4"/>
      <c r="BR15" s="4"/>
      <c r="BS15" s="4"/>
      <c r="BT15" s="4"/>
      <c r="BU15" s="4"/>
      <c r="BV15" s="4"/>
      <c r="BW15" s="4"/>
      <c r="BX15" s="4"/>
      <c r="BY15" s="4"/>
      <c r="BZ15" s="4"/>
      <c r="CA15" s="4"/>
      <c r="CB15" s="4"/>
      <c r="CC15" s="4"/>
      <c r="CD15" s="4"/>
      <c r="CE15" s="4"/>
      <c r="CF15" s="4"/>
      <c r="CG15" s="4"/>
      <c r="CH15" s="4"/>
      <c r="CI15" s="4"/>
      <c r="CJ15" s="4"/>
      <c r="CK15" s="4"/>
      <c r="CL15" s="4"/>
      <c r="CM15" s="4"/>
      <c r="CN15" s="4"/>
      <c r="CO15" s="4"/>
      <c r="CP15" s="4"/>
      <c r="CQ15" s="4"/>
      <c r="CR15" s="4"/>
      <c r="CS15" s="4"/>
      <c r="CT15" s="4"/>
      <c r="CU15" s="4"/>
      <c r="CV15" s="4"/>
      <c r="CW15" s="4"/>
      <c r="CX15" s="4"/>
      <c r="CY15" s="4"/>
      <c r="CZ15" s="4"/>
      <c r="DA15" s="4"/>
      <c r="DB15" s="4"/>
      <c r="DC15" s="4"/>
      <c r="DD15" s="4"/>
      <c r="DE15" s="4"/>
      <c r="DF15" s="4"/>
      <c r="DG15" s="4"/>
      <c r="DH15" s="4"/>
      <c r="DI15" s="4"/>
      <c r="DJ15" s="4"/>
      <c r="DK15" s="4"/>
      <c r="DL15" s="4"/>
      <c r="DM15" s="4"/>
      <c r="DN15" s="4"/>
      <c r="DO15" s="4"/>
      <c r="DP15" s="4"/>
      <c r="DQ15" s="4"/>
      <c r="DR15" s="4"/>
      <c r="DS15" s="4"/>
      <c r="DT15" s="4"/>
      <c r="DU15" s="4"/>
      <c r="DV15" s="4"/>
      <c r="DW15" s="4"/>
      <c r="DX15" s="4"/>
      <c r="DY15" s="4"/>
      <c r="DZ15" s="4"/>
      <c r="EA15" s="4"/>
      <c r="EB15" s="4"/>
      <c r="EC15" s="4"/>
      <c r="ED15" s="4"/>
      <c r="EE15" s="4"/>
      <c r="EF15" s="4"/>
      <c r="EG15" s="4"/>
      <c r="EH15" s="4"/>
      <c r="EI15" s="4"/>
      <c r="EJ15" s="4"/>
      <c r="EK15" s="4"/>
      <c r="EL15" s="4"/>
      <c r="EM15" s="4"/>
      <c r="EN15" s="4"/>
      <c r="EO15" s="4"/>
      <c r="EP15" s="4"/>
      <c r="EQ15" s="4"/>
      <c r="ER15" s="4"/>
      <c r="ES15" s="4"/>
      <c r="ET15" s="4"/>
      <c r="EU15" s="4"/>
      <c r="EV15" s="4"/>
      <c r="EW15" s="8"/>
      <c r="EX15" s="8"/>
      <c r="EY15" s="8"/>
      <c r="EZ15" s="8"/>
      <c r="FA15" s="8"/>
      <c r="FB15" s="8"/>
      <c r="FC15" s="8"/>
      <c r="FD15" s="8"/>
      <c r="FE15" s="8"/>
      <c r="FF15" s="8"/>
      <c r="FG15" s="8"/>
      <c r="FH15" s="8"/>
      <c r="FI15" s="8"/>
      <c r="FJ15" s="8"/>
      <c r="FK15" s="8"/>
      <c r="FL15" s="8"/>
      <c r="FM15" s="8"/>
      <c r="FN15" s="8"/>
      <c r="FO15" s="8"/>
      <c r="FP15" s="8"/>
      <c r="FQ15" s="8"/>
      <c r="FR15" s="8"/>
      <c r="FS15" s="8"/>
      <c r="FT15" s="8"/>
      <c r="FU15" s="8"/>
      <c r="FV15" s="8"/>
      <c r="FW15" s="8"/>
      <c r="FX15" s="8"/>
      <c r="FY15" s="8"/>
      <c r="FZ15" s="8"/>
      <c r="GA15" s="8"/>
      <c r="GB15" s="8"/>
    </row>
    <row r="16" s="4" customFormat="1" ht="60" customHeight="1" spans="1:192">
      <c r="A16" s="27">
        <v>14</v>
      </c>
      <c r="B16" s="28" t="s">
        <v>49</v>
      </c>
      <c r="C16" s="42" t="str">
        <f>_xlfn.DISPIMG("ID_ABD1F11AB18F4D8ABB1EC1A028C75422",1)</f>
        <v>=DISPIMG("ID_ABD1F11AB18F4D8ABB1EC1A028C75422",1)</v>
      </c>
      <c r="D16" s="28" t="s">
        <v>43</v>
      </c>
      <c r="E16" s="30">
        <v>30</v>
      </c>
      <c r="F16" s="28" t="s">
        <v>38</v>
      </c>
      <c r="G16" s="31"/>
      <c r="H16" s="32"/>
      <c r="I16" s="33" t="s">
        <v>50</v>
      </c>
    </row>
    <row r="17" s="3" customFormat="1" ht="60" customHeight="1" spans="1:195">
      <c r="A17" s="27">
        <v>15</v>
      </c>
      <c r="B17" s="28" t="s">
        <v>51</v>
      </c>
      <c r="C17" s="28" t="str">
        <f>_xlfn.DISPIMG("ID_A35F02BECC104B478373E9CC3C3AB45F",1)</f>
        <v>=DISPIMG("ID_A35F02BECC104B478373E9CC3C3AB45F",1)</v>
      </c>
      <c r="D17" s="28" t="s">
        <v>52</v>
      </c>
      <c r="E17" s="30">
        <v>6</v>
      </c>
      <c r="F17" s="28" t="s">
        <v>53</v>
      </c>
      <c r="G17" s="31"/>
      <c r="H17" s="32"/>
      <c r="I17" s="33" t="s">
        <v>54</v>
      </c>
      <c r="J17" s="8"/>
      <c r="K17" s="8"/>
      <c r="L17" s="8"/>
      <c r="M17" s="8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  <c r="AC17" s="8"/>
      <c r="AD17" s="8"/>
      <c r="AE17" s="8"/>
      <c r="AF17" s="8"/>
      <c r="AG17" s="8"/>
      <c r="AH17" s="8"/>
      <c r="AI17" s="8"/>
      <c r="AJ17" s="8"/>
      <c r="AK17" s="8"/>
      <c r="AL17" s="8"/>
      <c r="AM17" s="8"/>
      <c r="AN17" s="8"/>
      <c r="AO17" s="8"/>
      <c r="AP17" s="8"/>
      <c r="AQ17" s="8"/>
      <c r="AR17" s="8"/>
      <c r="AS17" s="8"/>
      <c r="AT17" s="8"/>
      <c r="AU17" s="8"/>
      <c r="AV17" s="8"/>
      <c r="AW17" s="8"/>
      <c r="AX17" s="8"/>
      <c r="AY17" s="8"/>
      <c r="AZ17" s="8"/>
      <c r="BA17" s="8"/>
      <c r="BB17" s="8"/>
      <c r="BC17" s="8"/>
      <c r="BD17" s="8"/>
      <c r="BE17" s="8"/>
      <c r="BF17" s="8"/>
      <c r="BG17" s="8"/>
      <c r="BH17" s="8"/>
      <c r="BI17" s="8"/>
      <c r="BJ17" s="8"/>
      <c r="BK17" s="8"/>
      <c r="BL17" s="8"/>
      <c r="BM17" s="8"/>
      <c r="BN17" s="8"/>
      <c r="BO17" s="8"/>
      <c r="BP17" s="8"/>
      <c r="BQ17" s="8"/>
      <c r="BR17" s="8"/>
      <c r="BS17" s="8"/>
      <c r="BT17" s="8"/>
      <c r="BU17" s="8"/>
      <c r="BV17" s="8"/>
      <c r="BW17" s="8"/>
      <c r="BX17" s="8"/>
      <c r="BY17" s="8"/>
      <c r="BZ17" s="8"/>
      <c r="CA17" s="8"/>
      <c r="CB17" s="8"/>
      <c r="CC17" s="8"/>
      <c r="CD17" s="8"/>
      <c r="CE17" s="8"/>
      <c r="CF17" s="8"/>
      <c r="CG17" s="8"/>
      <c r="CH17" s="8"/>
      <c r="CI17" s="8"/>
      <c r="CJ17" s="8"/>
      <c r="CK17" s="8"/>
      <c r="CL17" s="8"/>
      <c r="CM17" s="8"/>
      <c r="CN17" s="8"/>
      <c r="CO17" s="8"/>
      <c r="CP17" s="8"/>
      <c r="CQ17" s="8"/>
      <c r="CR17" s="8"/>
      <c r="CS17" s="8"/>
      <c r="CT17" s="8"/>
      <c r="CU17" s="8"/>
      <c r="CV17" s="8"/>
      <c r="CW17" s="8"/>
      <c r="CX17" s="8"/>
      <c r="CY17" s="8"/>
      <c r="CZ17" s="8"/>
      <c r="DA17" s="8"/>
      <c r="DB17" s="8"/>
      <c r="DC17" s="8"/>
      <c r="DD17" s="8"/>
      <c r="DE17" s="8"/>
      <c r="DF17" s="8"/>
      <c r="DG17" s="8"/>
      <c r="DH17" s="8"/>
      <c r="DI17" s="8"/>
      <c r="DJ17" s="8"/>
      <c r="DK17" s="8"/>
      <c r="DL17" s="8"/>
      <c r="DM17" s="8"/>
      <c r="DN17" s="8"/>
      <c r="DO17" s="8"/>
      <c r="DP17" s="8"/>
      <c r="DQ17" s="8"/>
      <c r="DR17" s="8"/>
      <c r="DS17" s="8"/>
      <c r="DT17" s="8"/>
      <c r="DU17" s="8"/>
      <c r="DV17" s="8"/>
      <c r="DW17" s="8"/>
      <c r="DX17" s="8"/>
      <c r="DY17" s="8"/>
      <c r="DZ17" s="8"/>
      <c r="EA17" s="8"/>
      <c r="EB17" s="8"/>
      <c r="EC17" s="8"/>
      <c r="ED17" s="8"/>
      <c r="EE17" s="8"/>
      <c r="EF17" s="8"/>
      <c r="EG17" s="8"/>
      <c r="EH17" s="8"/>
      <c r="EI17" s="8"/>
      <c r="EJ17" s="8"/>
      <c r="EK17" s="8"/>
      <c r="EL17" s="8"/>
      <c r="EM17" s="8"/>
      <c r="EN17" s="8"/>
      <c r="EO17" s="8"/>
      <c r="EP17" s="8"/>
      <c r="EQ17" s="8"/>
      <c r="ER17" s="8"/>
      <c r="ES17" s="8"/>
      <c r="ET17" s="8"/>
      <c r="EU17" s="8"/>
      <c r="EV17" s="8"/>
      <c r="EW17" s="8"/>
      <c r="EX17" s="8"/>
      <c r="EY17" s="8"/>
      <c r="EZ17" s="8"/>
      <c r="FA17" s="8"/>
      <c r="FB17" s="8"/>
      <c r="FC17" s="8"/>
      <c r="FD17" s="8"/>
      <c r="FE17" s="8"/>
      <c r="FF17" s="8"/>
      <c r="FG17" s="8"/>
      <c r="FH17" s="8"/>
      <c r="FI17" s="8"/>
      <c r="FJ17" s="8"/>
      <c r="FK17" s="8"/>
      <c r="FL17" s="8"/>
      <c r="FM17" s="8"/>
      <c r="FN17" s="8"/>
      <c r="FO17" s="8"/>
      <c r="FP17" s="8"/>
      <c r="FQ17" s="8"/>
      <c r="FR17" s="8"/>
      <c r="FS17" s="8"/>
      <c r="FT17" s="8"/>
      <c r="FU17" s="8"/>
      <c r="FV17" s="8"/>
      <c r="FW17" s="8"/>
      <c r="FX17" s="8"/>
      <c r="FY17" s="8"/>
      <c r="FZ17" s="8"/>
      <c r="GA17" s="8"/>
      <c r="GB17" s="8"/>
      <c r="GC17" s="8"/>
      <c r="GD17" s="8"/>
      <c r="GE17" s="8"/>
      <c r="GF17" s="8"/>
      <c r="GG17" s="8"/>
      <c r="GH17" s="8"/>
      <c r="GI17" s="8"/>
      <c r="GJ17" s="8"/>
      <c r="GK17" s="8"/>
    </row>
    <row r="18" s="5" customFormat="1" ht="60" customHeight="1" spans="1:195">
      <c r="A18" s="43">
        <v>16</v>
      </c>
      <c r="B18" s="44" t="s">
        <v>55</v>
      </c>
      <c r="C18" s="45" t="str">
        <f>_xlfn.DISPIMG("ID_E975504E7092454597160E1F7A86A080",1)</f>
        <v>=DISPIMG("ID_E975504E7092454597160E1F7A86A080",1)</v>
      </c>
      <c r="D18" s="44" t="s">
        <v>56</v>
      </c>
      <c r="E18" s="46">
        <v>3</v>
      </c>
      <c r="F18" s="44" t="s">
        <v>53</v>
      </c>
      <c r="G18" s="47"/>
      <c r="H18" s="48"/>
      <c r="I18" s="49" t="s">
        <v>57</v>
      </c>
      <c r="J18" s="12"/>
      <c r="K18" s="12"/>
      <c r="L18" s="12"/>
      <c r="M18" s="12"/>
      <c r="N18" s="12"/>
      <c r="O18" s="12"/>
      <c r="P18" s="12"/>
      <c r="Q18" s="12"/>
      <c r="R18" s="12"/>
      <c r="S18" s="12"/>
      <c r="T18" s="12"/>
      <c r="U18" s="12"/>
      <c r="V18" s="12"/>
      <c r="W18" s="12"/>
      <c r="X18" s="12"/>
      <c r="Y18" s="12"/>
      <c r="Z18" s="12"/>
      <c r="AA18" s="12"/>
      <c r="AB18" s="12"/>
      <c r="AC18" s="12"/>
      <c r="AD18" s="12"/>
      <c r="AE18" s="12"/>
      <c r="AF18" s="12"/>
      <c r="AG18" s="12"/>
      <c r="AH18" s="12"/>
      <c r="AI18" s="12"/>
      <c r="AJ18" s="12"/>
      <c r="AK18" s="12"/>
      <c r="AL18" s="12"/>
      <c r="AM18" s="12"/>
      <c r="AN18" s="12"/>
      <c r="AO18" s="12"/>
      <c r="AP18" s="12"/>
      <c r="AQ18" s="12"/>
      <c r="AR18" s="12"/>
      <c r="AS18" s="12"/>
      <c r="AT18" s="12"/>
      <c r="AU18" s="12"/>
      <c r="AV18" s="12"/>
      <c r="AW18" s="12"/>
      <c r="AX18" s="12"/>
      <c r="AY18" s="12"/>
      <c r="AZ18" s="12"/>
      <c r="BA18" s="12"/>
      <c r="BB18" s="12"/>
      <c r="BC18" s="12"/>
      <c r="BD18" s="12"/>
      <c r="BE18" s="12"/>
      <c r="BF18" s="12"/>
      <c r="BG18" s="12"/>
      <c r="BH18" s="12"/>
      <c r="BI18" s="12"/>
      <c r="BJ18" s="12"/>
      <c r="BK18" s="12"/>
      <c r="BL18" s="12"/>
      <c r="BM18" s="12"/>
      <c r="BN18" s="12"/>
      <c r="BO18" s="12"/>
      <c r="BP18" s="12"/>
      <c r="BQ18" s="12"/>
      <c r="BR18" s="12"/>
      <c r="BS18" s="12"/>
      <c r="BT18" s="12"/>
      <c r="BU18" s="12"/>
      <c r="BV18" s="12"/>
      <c r="BW18" s="12"/>
      <c r="BX18" s="12"/>
      <c r="BY18" s="12"/>
      <c r="BZ18" s="12"/>
      <c r="CA18" s="12"/>
      <c r="CB18" s="12"/>
      <c r="CC18" s="12"/>
      <c r="CD18" s="12"/>
      <c r="CE18" s="12"/>
      <c r="CF18" s="12"/>
      <c r="CG18" s="12"/>
      <c r="CH18" s="12"/>
      <c r="CI18" s="12"/>
      <c r="CJ18" s="12"/>
      <c r="CK18" s="12"/>
      <c r="CL18" s="12"/>
      <c r="CM18" s="12"/>
      <c r="CN18" s="12"/>
      <c r="CO18" s="12"/>
      <c r="CP18" s="12"/>
      <c r="CQ18" s="12"/>
      <c r="CR18" s="12"/>
      <c r="CS18" s="12"/>
      <c r="CT18" s="12"/>
      <c r="CU18" s="12"/>
      <c r="CV18" s="12"/>
      <c r="CW18" s="12"/>
      <c r="CX18" s="12"/>
      <c r="CY18" s="12"/>
      <c r="CZ18" s="12"/>
      <c r="DA18" s="12"/>
      <c r="DB18" s="12"/>
      <c r="DC18" s="12"/>
      <c r="DD18" s="12"/>
      <c r="DE18" s="12"/>
      <c r="DF18" s="12"/>
      <c r="DG18" s="12"/>
      <c r="DH18" s="12"/>
      <c r="DI18" s="12"/>
      <c r="DJ18" s="12"/>
      <c r="DK18" s="12"/>
      <c r="DL18" s="12"/>
      <c r="DM18" s="12"/>
      <c r="DN18" s="12"/>
      <c r="DO18" s="12"/>
      <c r="DP18" s="12"/>
      <c r="DQ18" s="12"/>
      <c r="DR18" s="12"/>
      <c r="DS18" s="12"/>
      <c r="DT18" s="12"/>
      <c r="DU18" s="12"/>
      <c r="DV18" s="12"/>
      <c r="DW18" s="12"/>
      <c r="DX18" s="12"/>
      <c r="DY18" s="12"/>
      <c r="DZ18" s="12"/>
      <c r="EA18" s="12"/>
      <c r="EB18" s="12"/>
      <c r="EC18" s="12"/>
      <c r="ED18" s="12"/>
      <c r="EE18" s="12"/>
      <c r="EF18" s="12"/>
      <c r="EG18" s="12"/>
      <c r="EH18" s="12"/>
      <c r="EI18" s="12"/>
      <c r="EJ18" s="12"/>
      <c r="EK18" s="12"/>
      <c r="EL18" s="12"/>
      <c r="EM18" s="12"/>
      <c r="EN18" s="12"/>
      <c r="EO18" s="12"/>
      <c r="EP18" s="12"/>
      <c r="EQ18" s="12"/>
      <c r="ER18" s="12"/>
      <c r="ES18" s="12"/>
      <c r="ET18" s="12"/>
      <c r="EU18" s="12"/>
      <c r="EV18" s="12"/>
      <c r="EW18" s="12"/>
      <c r="EX18" s="12"/>
      <c r="EY18" s="12"/>
      <c r="EZ18" s="12"/>
      <c r="FA18" s="50"/>
      <c r="FB18" s="50"/>
      <c r="FC18" s="50"/>
      <c r="FD18" s="50"/>
      <c r="FE18" s="50"/>
      <c r="FF18" s="50"/>
      <c r="FG18" s="50"/>
      <c r="FH18" s="50"/>
      <c r="FI18" s="50"/>
      <c r="FJ18" s="50"/>
      <c r="FK18" s="50"/>
      <c r="FL18" s="50"/>
      <c r="FM18" s="50"/>
      <c r="FN18" s="50"/>
      <c r="FO18" s="50"/>
      <c r="FP18" s="50"/>
      <c r="FQ18" s="50"/>
      <c r="FR18" s="50"/>
      <c r="FS18" s="50"/>
      <c r="FT18" s="50"/>
      <c r="FU18" s="50"/>
      <c r="FV18" s="50"/>
      <c r="FW18" s="50"/>
      <c r="FX18" s="50"/>
      <c r="FY18" s="50"/>
      <c r="FZ18" s="50"/>
      <c r="GA18" s="50"/>
      <c r="GB18" s="50"/>
      <c r="GC18" s="50"/>
      <c r="GD18" s="50"/>
      <c r="GE18" s="50"/>
      <c r="GF18" s="50"/>
    </row>
    <row r="19" s="6" customFormat="1" ht="60" customHeight="1" spans="1:195">
      <c r="A19" s="43">
        <v>17</v>
      </c>
      <c r="B19" s="44" t="s">
        <v>58</v>
      </c>
      <c r="C19" s="51" t="str">
        <f>_xlfn.DISPIMG("ID_C1A139D2485449EDB536BF59814ADB44",1)</f>
        <v>=DISPIMG("ID_C1A139D2485449EDB536BF59814ADB44",1)</v>
      </c>
      <c r="D19" s="44" t="s">
        <v>59</v>
      </c>
      <c r="E19" s="46">
        <v>6</v>
      </c>
      <c r="F19" s="44" t="s">
        <v>19</v>
      </c>
      <c r="G19" s="47"/>
      <c r="H19" s="48"/>
      <c r="I19" s="49" t="s">
        <v>60</v>
      </c>
      <c r="J19" s="52"/>
      <c r="K19" s="52"/>
      <c r="L19" s="52"/>
      <c r="M19" s="52"/>
      <c r="N19" s="52"/>
      <c r="O19" s="52"/>
      <c r="P19" s="52"/>
      <c r="Q19" s="52"/>
      <c r="R19" s="52"/>
      <c r="S19" s="52"/>
      <c r="T19" s="52"/>
      <c r="U19" s="52"/>
      <c r="V19" s="52"/>
      <c r="W19" s="52"/>
      <c r="X19" s="52"/>
      <c r="Y19" s="52"/>
      <c r="Z19" s="52"/>
      <c r="AA19" s="52"/>
      <c r="AB19" s="52"/>
      <c r="AC19" s="52"/>
      <c r="AD19" s="52"/>
      <c r="AE19" s="52"/>
      <c r="AF19" s="52"/>
      <c r="AG19" s="52"/>
      <c r="AH19" s="52"/>
      <c r="AI19" s="52"/>
      <c r="AJ19" s="52"/>
      <c r="AK19" s="52"/>
      <c r="AL19" s="52"/>
      <c r="AM19" s="52"/>
      <c r="AN19" s="52"/>
      <c r="AO19" s="52"/>
      <c r="AP19" s="52"/>
      <c r="AQ19" s="52"/>
      <c r="AR19" s="52"/>
      <c r="AS19" s="52"/>
      <c r="AT19" s="52"/>
      <c r="AU19" s="52"/>
      <c r="AV19" s="52"/>
      <c r="AW19" s="52"/>
      <c r="AX19" s="52"/>
      <c r="AY19" s="52"/>
      <c r="AZ19" s="52"/>
      <c r="BA19" s="52"/>
      <c r="BB19" s="52"/>
      <c r="BC19" s="52"/>
      <c r="BD19" s="52"/>
      <c r="BE19" s="52"/>
      <c r="BF19" s="52"/>
      <c r="BG19" s="52"/>
      <c r="BH19" s="52"/>
      <c r="BI19" s="52"/>
      <c r="BJ19" s="52"/>
      <c r="BK19" s="52"/>
      <c r="BL19" s="52"/>
      <c r="BM19" s="52"/>
      <c r="BN19" s="52"/>
      <c r="BO19" s="52"/>
      <c r="BP19" s="52"/>
      <c r="BQ19" s="52"/>
      <c r="BR19" s="52"/>
      <c r="BS19" s="52"/>
      <c r="BT19" s="52"/>
      <c r="BU19" s="52"/>
      <c r="BV19" s="52"/>
      <c r="BW19" s="52"/>
      <c r="BX19" s="52"/>
      <c r="BY19" s="52"/>
      <c r="BZ19" s="52"/>
      <c r="CA19" s="52"/>
      <c r="CB19" s="52"/>
      <c r="CC19" s="52"/>
      <c r="CD19" s="52"/>
      <c r="CE19" s="52"/>
      <c r="CF19" s="52"/>
      <c r="CG19" s="52"/>
      <c r="CH19" s="52"/>
      <c r="CI19" s="52"/>
      <c r="CJ19" s="52"/>
      <c r="CK19" s="52"/>
      <c r="CL19" s="52"/>
      <c r="CM19" s="52"/>
      <c r="CN19" s="52"/>
      <c r="CO19" s="52"/>
      <c r="CP19" s="52"/>
      <c r="CQ19" s="52"/>
      <c r="CR19" s="52"/>
      <c r="CS19" s="52"/>
      <c r="CT19" s="52"/>
      <c r="CU19" s="52"/>
      <c r="CV19" s="52"/>
      <c r="CW19" s="52"/>
      <c r="CX19" s="52"/>
      <c r="CY19" s="52"/>
      <c r="CZ19" s="52"/>
      <c r="DA19" s="52"/>
      <c r="DB19" s="52"/>
      <c r="DC19" s="52"/>
      <c r="DD19" s="52"/>
      <c r="DE19" s="52"/>
      <c r="DF19" s="52"/>
      <c r="DG19" s="52"/>
      <c r="DH19" s="52"/>
      <c r="DI19" s="52"/>
      <c r="DJ19" s="52"/>
      <c r="DK19" s="52"/>
      <c r="DL19" s="52"/>
      <c r="DM19" s="52"/>
      <c r="DN19" s="52"/>
      <c r="DO19" s="52"/>
      <c r="DP19" s="52"/>
      <c r="DQ19" s="52"/>
      <c r="DR19" s="52"/>
      <c r="DS19" s="52"/>
      <c r="DT19" s="52"/>
      <c r="DU19" s="52"/>
      <c r="DV19" s="52"/>
      <c r="DW19" s="52"/>
      <c r="DX19" s="52"/>
      <c r="DY19" s="52"/>
      <c r="DZ19" s="52"/>
      <c r="EA19" s="52"/>
      <c r="EB19" s="52"/>
      <c r="EC19" s="52"/>
      <c r="ED19" s="52"/>
      <c r="EE19" s="52"/>
      <c r="EF19" s="52"/>
      <c r="EG19" s="52"/>
      <c r="EH19" s="52"/>
      <c r="EI19" s="52"/>
      <c r="EJ19" s="52"/>
      <c r="EK19" s="52"/>
      <c r="EL19" s="52"/>
      <c r="EM19" s="52"/>
      <c r="EN19" s="52"/>
      <c r="EO19" s="52"/>
      <c r="EP19" s="52"/>
      <c r="EQ19" s="52"/>
      <c r="ER19" s="52"/>
      <c r="ES19" s="52"/>
      <c r="ET19" s="52"/>
      <c r="EU19" s="52"/>
      <c r="EV19" s="52"/>
      <c r="EW19" s="52"/>
      <c r="EX19" s="52"/>
      <c r="EY19" s="52"/>
      <c r="EZ19" s="52"/>
      <c r="FA19" s="52"/>
      <c r="FB19" s="52"/>
      <c r="FC19" s="52"/>
      <c r="FD19" s="52"/>
      <c r="FE19" s="52"/>
      <c r="FF19" s="52"/>
      <c r="FG19" s="52"/>
      <c r="FH19" s="52"/>
      <c r="FI19" s="52"/>
      <c r="FJ19" s="52"/>
      <c r="FK19" s="52"/>
      <c r="FL19" s="52"/>
      <c r="FM19" s="52"/>
      <c r="FN19" s="52"/>
      <c r="FO19" s="52"/>
      <c r="FP19" s="52"/>
      <c r="FQ19" s="52"/>
      <c r="FR19" s="52"/>
      <c r="FS19" s="52"/>
      <c r="FT19" s="52"/>
      <c r="FU19" s="52"/>
      <c r="FV19" s="52"/>
      <c r="FW19" s="52"/>
      <c r="FX19" s="52"/>
      <c r="FY19" s="52"/>
      <c r="FZ19" s="52"/>
      <c r="GA19" s="52"/>
    </row>
    <row r="20" s="7" customFormat="1" ht="60" customHeight="1" spans="1:195">
      <c r="A20" s="27">
        <v>18</v>
      </c>
      <c r="B20" s="28" t="s">
        <v>61</v>
      </c>
      <c r="C20" s="28" t="str">
        <f>_xlfn.DISPIMG("ID_05753E4E4986435184665CED74C45225",1)</f>
        <v>=DISPIMG("ID_05753E4E4986435184665CED74C45225",1)</v>
      </c>
      <c r="D20" s="28" t="s">
        <v>62</v>
      </c>
      <c r="E20" s="30">
        <v>10</v>
      </c>
      <c r="F20" s="28" t="s">
        <v>12</v>
      </c>
      <c r="G20" s="31"/>
      <c r="H20" s="32"/>
      <c r="I20" s="53" t="s">
        <v>63</v>
      </c>
      <c r="J20" s="10"/>
      <c r="K20" s="10"/>
      <c r="L20" s="10"/>
      <c r="M20" s="10"/>
      <c r="N20" s="10"/>
      <c r="O20" s="10"/>
      <c r="P20" s="10"/>
      <c r="Q20" s="10"/>
      <c r="R20" s="10"/>
      <c r="S20" s="10"/>
      <c r="T20" s="10"/>
      <c r="U20" s="10"/>
      <c r="V20" s="10"/>
      <c r="W20" s="10"/>
      <c r="X20" s="10"/>
      <c r="Y20" s="10"/>
      <c r="Z20" s="10"/>
      <c r="AA20" s="10"/>
      <c r="AB20" s="10"/>
      <c r="AC20" s="10"/>
      <c r="AD20" s="10"/>
      <c r="AE20" s="10"/>
      <c r="AF20" s="10"/>
      <c r="AG20" s="10"/>
      <c r="AH20" s="10"/>
      <c r="AI20" s="10"/>
      <c r="AJ20" s="10"/>
      <c r="AK20" s="10"/>
      <c r="AL20" s="10"/>
      <c r="AM20" s="10"/>
      <c r="AN20" s="10"/>
      <c r="AO20" s="10"/>
      <c r="AP20" s="10"/>
      <c r="AQ20" s="10"/>
      <c r="AR20" s="10"/>
      <c r="AS20" s="10"/>
      <c r="AT20" s="10"/>
      <c r="AU20" s="10"/>
      <c r="AV20" s="10"/>
      <c r="AW20" s="10"/>
      <c r="AX20" s="10"/>
      <c r="AY20" s="10"/>
      <c r="AZ20" s="10"/>
      <c r="BA20" s="10"/>
      <c r="BB20" s="10"/>
      <c r="BC20" s="10"/>
      <c r="BD20" s="10"/>
      <c r="BE20" s="10"/>
      <c r="BF20" s="10"/>
      <c r="BG20" s="10"/>
      <c r="BH20" s="10"/>
      <c r="BI20" s="10"/>
      <c r="BJ20" s="10"/>
      <c r="BK20" s="10"/>
      <c r="BL20" s="10"/>
      <c r="BM20" s="10"/>
      <c r="BN20" s="10"/>
      <c r="BO20" s="10"/>
      <c r="BP20" s="10"/>
      <c r="BQ20" s="10"/>
      <c r="BR20" s="10"/>
      <c r="BS20" s="10"/>
      <c r="BT20" s="10"/>
      <c r="BU20" s="10"/>
      <c r="BV20" s="10"/>
      <c r="BW20" s="10"/>
      <c r="BX20" s="10"/>
      <c r="BY20" s="10"/>
      <c r="BZ20" s="10"/>
      <c r="CA20" s="10"/>
      <c r="CB20" s="10"/>
      <c r="CC20" s="10"/>
      <c r="CD20" s="10"/>
      <c r="CE20" s="10"/>
      <c r="CF20" s="10"/>
      <c r="CG20" s="10"/>
      <c r="CH20" s="10"/>
      <c r="CI20" s="10"/>
      <c r="CJ20" s="10"/>
      <c r="CK20" s="10"/>
      <c r="CL20" s="10"/>
      <c r="CM20" s="10"/>
      <c r="CN20" s="10"/>
      <c r="CO20" s="10"/>
      <c r="CP20" s="10"/>
      <c r="CQ20" s="10"/>
      <c r="CR20" s="10"/>
      <c r="CS20" s="10"/>
      <c r="CT20" s="10"/>
      <c r="CU20" s="10"/>
      <c r="CV20" s="10"/>
      <c r="CW20" s="10"/>
      <c r="CX20" s="10"/>
      <c r="CY20" s="10"/>
      <c r="CZ20" s="10"/>
      <c r="DA20" s="10"/>
      <c r="DB20" s="10"/>
      <c r="DC20" s="10"/>
      <c r="DD20" s="10"/>
      <c r="DE20" s="10"/>
      <c r="DF20" s="10"/>
      <c r="DG20" s="10"/>
      <c r="DH20" s="10"/>
      <c r="DI20" s="10"/>
      <c r="DJ20" s="10"/>
      <c r="DK20" s="10"/>
      <c r="DL20" s="10"/>
      <c r="DM20" s="10"/>
      <c r="DN20" s="10"/>
      <c r="DO20" s="10"/>
      <c r="DP20" s="10"/>
      <c r="DQ20" s="10"/>
      <c r="DR20" s="10"/>
      <c r="DS20" s="10"/>
      <c r="DT20" s="10"/>
      <c r="DU20" s="10"/>
      <c r="DV20" s="10"/>
      <c r="DW20" s="10"/>
      <c r="DX20" s="10"/>
      <c r="DY20" s="10"/>
      <c r="DZ20" s="10"/>
      <c r="EA20" s="10"/>
      <c r="EB20" s="10"/>
      <c r="EC20" s="10"/>
      <c r="ED20" s="10"/>
      <c r="EE20" s="10"/>
      <c r="EF20" s="10"/>
      <c r="EG20" s="10"/>
      <c r="EH20" s="10"/>
      <c r="EI20" s="10"/>
      <c r="EJ20" s="10"/>
      <c r="EK20" s="10"/>
      <c r="EL20" s="10"/>
      <c r="EM20" s="10"/>
      <c r="EN20" s="10"/>
      <c r="EO20" s="10"/>
      <c r="EP20" s="10"/>
      <c r="EQ20" s="10"/>
      <c r="ER20" s="10"/>
      <c r="ES20" s="10"/>
      <c r="ET20" s="10"/>
      <c r="EU20" s="10"/>
      <c r="EV20" s="10"/>
      <c r="EW20" s="10"/>
      <c r="EX20" s="10"/>
      <c r="EY20" s="10"/>
      <c r="EZ20" s="10"/>
      <c r="FA20" s="14"/>
      <c r="FB20" s="14"/>
      <c r="FC20" s="14"/>
      <c r="FD20" s="14"/>
      <c r="FE20" s="14"/>
      <c r="FF20" s="14"/>
      <c r="FG20" s="14"/>
      <c r="FH20" s="14"/>
      <c r="FI20" s="14"/>
      <c r="FJ20" s="14"/>
      <c r="FK20" s="14"/>
      <c r="FL20" s="14"/>
      <c r="FM20" s="14"/>
      <c r="FN20" s="14"/>
      <c r="FO20" s="14"/>
      <c r="FP20" s="14"/>
      <c r="FQ20" s="14"/>
      <c r="FR20" s="14"/>
      <c r="FS20" s="14"/>
      <c r="FT20" s="14"/>
      <c r="FU20" s="14"/>
      <c r="FV20" s="14"/>
      <c r="FW20" s="14"/>
      <c r="FX20" s="14"/>
      <c r="FY20" s="14"/>
      <c r="FZ20" s="14"/>
      <c r="GA20" s="14"/>
      <c r="GB20" s="14"/>
      <c r="GC20" s="14"/>
      <c r="GD20" s="14"/>
      <c r="GE20" s="14"/>
      <c r="GF20" s="14"/>
    </row>
    <row r="21" s="7" customFormat="1" ht="60" customHeight="1" spans="1:195">
      <c r="A21" s="27">
        <v>19</v>
      </c>
      <c r="B21" s="27" t="s">
        <v>64</v>
      </c>
      <c r="C21" s="54" t="str">
        <f>_xlfn.DISPIMG("ID_1867F55369A241289084B3B44691DDAE",1)</f>
        <v>=DISPIMG("ID_1867F55369A241289084B3B44691DDAE",1)</v>
      </c>
      <c r="D21" s="55" t="s">
        <v>65</v>
      </c>
      <c r="E21" s="30">
        <v>10</v>
      </c>
      <c r="F21" s="27" t="s">
        <v>12</v>
      </c>
      <c r="G21" s="31"/>
      <c r="H21" s="32"/>
      <c r="I21" s="53" t="s">
        <v>66</v>
      </c>
      <c r="J21" s="10"/>
      <c r="K21" s="10"/>
      <c r="L21" s="10"/>
      <c r="M21" s="10"/>
      <c r="N21" s="10"/>
      <c r="O21" s="10"/>
      <c r="P21" s="10"/>
      <c r="Q21" s="10"/>
      <c r="R21" s="10"/>
      <c r="S21" s="10"/>
      <c r="T21" s="10"/>
      <c r="U21" s="10"/>
      <c r="V21" s="10"/>
      <c r="W21" s="10"/>
      <c r="X21" s="10"/>
      <c r="Y21" s="10"/>
      <c r="Z21" s="10"/>
      <c r="AA21" s="10"/>
      <c r="AB21" s="10"/>
      <c r="AC21" s="10"/>
      <c r="AD21" s="10"/>
      <c r="AE21" s="10"/>
      <c r="AF21" s="10"/>
      <c r="AG21" s="10"/>
      <c r="AH21" s="10"/>
      <c r="AI21" s="10"/>
      <c r="AJ21" s="10"/>
      <c r="AK21" s="10"/>
      <c r="AL21" s="10"/>
      <c r="AM21" s="10"/>
      <c r="AN21" s="10"/>
      <c r="AO21" s="10"/>
      <c r="AP21" s="10"/>
      <c r="AQ21" s="10"/>
      <c r="AR21" s="10"/>
      <c r="AS21" s="10"/>
      <c r="AT21" s="10"/>
      <c r="AU21" s="10"/>
      <c r="AV21" s="10"/>
      <c r="AW21" s="10"/>
      <c r="AX21" s="10"/>
      <c r="AY21" s="10"/>
      <c r="AZ21" s="10"/>
      <c r="BA21" s="10"/>
      <c r="BB21" s="10"/>
      <c r="BC21" s="10"/>
      <c r="BD21" s="10"/>
      <c r="BE21" s="10"/>
      <c r="BF21" s="10"/>
      <c r="BG21" s="10"/>
      <c r="BH21" s="10"/>
      <c r="BI21" s="10"/>
      <c r="BJ21" s="10"/>
      <c r="BK21" s="10"/>
      <c r="BL21" s="10"/>
      <c r="BM21" s="10"/>
      <c r="BN21" s="10"/>
      <c r="BO21" s="10"/>
      <c r="BP21" s="10"/>
      <c r="BQ21" s="10"/>
      <c r="BR21" s="10"/>
      <c r="BS21" s="10"/>
      <c r="BT21" s="10"/>
      <c r="BU21" s="10"/>
      <c r="BV21" s="10"/>
      <c r="BW21" s="10"/>
      <c r="BX21" s="10"/>
      <c r="BY21" s="10"/>
      <c r="BZ21" s="10"/>
      <c r="CA21" s="10"/>
      <c r="CB21" s="10"/>
      <c r="CC21" s="10"/>
      <c r="CD21" s="10"/>
      <c r="CE21" s="10"/>
      <c r="CF21" s="10"/>
      <c r="CG21" s="10"/>
      <c r="CH21" s="10"/>
      <c r="CI21" s="10"/>
      <c r="CJ21" s="10"/>
      <c r="CK21" s="10"/>
      <c r="CL21" s="10"/>
      <c r="CM21" s="10"/>
      <c r="CN21" s="10"/>
      <c r="CO21" s="10"/>
      <c r="CP21" s="10"/>
      <c r="CQ21" s="10"/>
      <c r="CR21" s="10"/>
      <c r="CS21" s="10"/>
      <c r="CT21" s="10"/>
      <c r="CU21" s="10"/>
      <c r="CV21" s="10"/>
      <c r="CW21" s="10"/>
      <c r="CX21" s="10"/>
      <c r="CY21" s="10"/>
      <c r="CZ21" s="10"/>
      <c r="DA21" s="10"/>
      <c r="DB21" s="10"/>
      <c r="DC21" s="10"/>
      <c r="DD21" s="10"/>
      <c r="DE21" s="10"/>
      <c r="DF21" s="10"/>
      <c r="DG21" s="10"/>
      <c r="DH21" s="10"/>
      <c r="DI21" s="10"/>
      <c r="DJ21" s="10"/>
      <c r="DK21" s="10"/>
      <c r="DL21" s="10"/>
      <c r="DM21" s="10"/>
      <c r="DN21" s="10"/>
      <c r="DO21" s="10"/>
      <c r="DP21" s="10"/>
      <c r="DQ21" s="10"/>
      <c r="DR21" s="10"/>
      <c r="DS21" s="10"/>
      <c r="DT21" s="10"/>
      <c r="DU21" s="10"/>
      <c r="DV21" s="10"/>
      <c r="DW21" s="10"/>
      <c r="DX21" s="10"/>
      <c r="DY21" s="10"/>
      <c r="DZ21" s="10"/>
      <c r="EA21" s="10"/>
      <c r="EB21" s="10"/>
      <c r="EC21" s="10"/>
      <c r="ED21" s="10"/>
      <c r="EE21" s="10"/>
      <c r="EF21" s="10"/>
      <c r="EG21" s="10"/>
      <c r="EH21" s="10"/>
      <c r="EI21" s="10"/>
      <c r="EJ21" s="10"/>
      <c r="EK21" s="10"/>
      <c r="EL21" s="10"/>
      <c r="EM21" s="10"/>
      <c r="EN21" s="10"/>
      <c r="EO21" s="10"/>
      <c r="EP21" s="10"/>
      <c r="EQ21" s="10"/>
      <c r="ER21" s="10"/>
      <c r="ES21" s="10"/>
      <c r="ET21" s="10"/>
      <c r="EU21" s="10"/>
      <c r="EV21" s="10"/>
      <c r="EW21" s="10"/>
      <c r="EX21" s="10"/>
      <c r="EY21" s="10"/>
      <c r="EZ21" s="10"/>
      <c r="FA21" s="14"/>
      <c r="FB21" s="14"/>
      <c r="FC21" s="14"/>
      <c r="FD21" s="14"/>
      <c r="FE21" s="14"/>
      <c r="FF21" s="14"/>
      <c r="FG21" s="14"/>
      <c r="FH21" s="14"/>
      <c r="FI21" s="14"/>
      <c r="FJ21" s="14"/>
      <c r="FK21" s="14"/>
      <c r="FL21" s="14"/>
      <c r="FM21" s="14"/>
      <c r="FN21" s="14"/>
      <c r="FO21" s="14"/>
      <c r="FP21" s="14"/>
      <c r="FQ21" s="14"/>
      <c r="FR21" s="14"/>
      <c r="FS21" s="14"/>
      <c r="FT21" s="14"/>
      <c r="FU21" s="14"/>
      <c r="FV21" s="14"/>
      <c r="FW21" s="14"/>
      <c r="FX21" s="14"/>
      <c r="FY21" s="14"/>
      <c r="FZ21" s="14"/>
      <c r="GA21" s="14"/>
      <c r="GB21" s="14"/>
      <c r="GC21" s="14"/>
      <c r="GD21" s="14"/>
      <c r="GE21" s="14"/>
      <c r="GF21" s="14"/>
    </row>
    <row r="22" s="2" customFormat="1" ht="60" customHeight="1" spans="1:195">
      <c r="A22" s="27">
        <v>20</v>
      </c>
      <c r="B22" s="27" t="s">
        <v>67</v>
      </c>
      <c r="C22" s="33" t="str">
        <f>_xlfn.DISPIMG("ID_B03C3E8F77D14351A2C4C27FF231D246",1)</f>
        <v>=DISPIMG("ID_B03C3E8F77D14351A2C4C27FF231D246",1)</v>
      </c>
      <c r="D22" s="28" t="s">
        <v>68</v>
      </c>
      <c r="E22" s="30">
        <v>44</v>
      </c>
      <c r="F22" s="28" t="s">
        <v>38</v>
      </c>
      <c r="G22" s="31"/>
      <c r="H22" s="32"/>
      <c r="I22" s="33" t="s">
        <v>69</v>
      </c>
    </row>
    <row r="23" s="8" customFormat="1" ht="60" customHeight="1" spans="1:195">
      <c r="A23" s="27">
        <v>21</v>
      </c>
      <c r="B23" s="27" t="s">
        <v>70</v>
      </c>
      <c r="C23" s="33" t="str">
        <f>_xlfn.DISPIMG("ID_6C1E1B10FD2543F98B8B03DDAE392BC7",1)</f>
        <v>=DISPIMG("ID_6C1E1B10FD2543F98B8B03DDAE392BC7",1)</v>
      </c>
      <c r="D23" s="28" t="s">
        <v>62</v>
      </c>
      <c r="E23" s="30">
        <v>37</v>
      </c>
      <c r="F23" s="28" t="s">
        <v>38</v>
      </c>
      <c r="G23" s="31"/>
      <c r="H23" s="32"/>
      <c r="I23" s="33" t="s">
        <v>71</v>
      </c>
    </row>
    <row r="24" s="2" customFormat="1" ht="60" customHeight="1" spans="1:195">
      <c r="A24" s="27">
        <v>22</v>
      </c>
      <c r="B24" s="39" t="s">
        <v>72</v>
      </c>
      <c r="C24" s="56" t="str">
        <f>_xlfn.DISPIMG("ID_BDF2E408645540A6936D1E20CF8D9E47",1)</f>
        <v>=DISPIMG("ID_BDF2E408645540A6936D1E20CF8D9E47",1)</v>
      </c>
      <c r="D24" s="55" t="s">
        <v>73</v>
      </c>
      <c r="E24" s="30">
        <v>23</v>
      </c>
      <c r="F24" s="27" t="s">
        <v>12</v>
      </c>
      <c r="G24" s="31"/>
      <c r="H24" s="32"/>
      <c r="I24" s="53" t="s">
        <v>74</v>
      </c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  <c r="AA24" s="4"/>
      <c r="AB24" s="4"/>
      <c r="AC24" s="4"/>
      <c r="AD24" s="4"/>
      <c r="AE24" s="4"/>
      <c r="AF24" s="4"/>
      <c r="AG24" s="4"/>
      <c r="AH24" s="4"/>
      <c r="AI24" s="4"/>
      <c r="AJ24" s="4"/>
      <c r="AK24" s="4"/>
      <c r="AL24" s="4"/>
      <c r="AM24" s="4"/>
      <c r="AN24" s="4"/>
      <c r="AO24" s="4"/>
      <c r="AP24" s="4"/>
      <c r="AQ24" s="4"/>
      <c r="AR24" s="4"/>
      <c r="AS24" s="4"/>
      <c r="AT24" s="4"/>
      <c r="AU24" s="4"/>
      <c r="AV24" s="4"/>
      <c r="AW24" s="4"/>
      <c r="AX24" s="4"/>
      <c r="AY24" s="4"/>
      <c r="AZ24" s="4"/>
      <c r="BA24" s="4"/>
      <c r="BB24" s="4"/>
      <c r="BC24" s="4"/>
      <c r="BD24" s="4"/>
      <c r="BE24" s="4"/>
      <c r="BF24" s="4"/>
      <c r="BG24" s="4"/>
      <c r="BH24" s="4"/>
      <c r="BI24" s="4"/>
      <c r="BJ24" s="4"/>
      <c r="BK24" s="4"/>
      <c r="BL24" s="4"/>
      <c r="BM24" s="4"/>
      <c r="BN24" s="4"/>
      <c r="BO24" s="4"/>
      <c r="BP24" s="4"/>
      <c r="BQ24" s="4"/>
      <c r="BR24" s="4"/>
      <c r="BS24" s="4"/>
      <c r="BT24" s="4"/>
      <c r="BU24" s="4"/>
      <c r="BV24" s="4"/>
      <c r="BW24" s="4"/>
      <c r="BX24" s="4"/>
      <c r="BY24" s="4"/>
      <c r="BZ24" s="4"/>
      <c r="CA24" s="4"/>
      <c r="CB24" s="4"/>
      <c r="CC24" s="4"/>
      <c r="CD24" s="4"/>
      <c r="CE24" s="4"/>
      <c r="CF24" s="4"/>
      <c r="CG24" s="4"/>
      <c r="CH24" s="4"/>
      <c r="CI24" s="4"/>
      <c r="CJ24" s="4"/>
      <c r="CK24" s="4"/>
      <c r="CL24" s="4"/>
      <c r="CM24" s="4"/>
      <c r="CN24" s="4"/>
      <c r="CO24" s="4"/>
      <c r="CP24" s="4"/>
      <c r="CQ24" s="4"/>
      <c r="CR24" s="4"/>
      <c r="CS24" s="4"/>
      <c r="CT24" s="4"/>
      <c r="CU24" s="4"/>
      <c r="CV24" s="4"/>
      <c r="CW24" s="4"/>
      <c r="CX24" s="4"/>
      <c r="CY24" s="4"/>
      <c r="CZ24" s="4"/>
      <c r="DA24" s="4"/>
      <c r="DB24" s="4"/>
      <c r="DC24" s="4"/>
      <c r="DD24" s="4"/>
      <c r="DE24" s="4"/>
      <c r="DF24" s="4"/>
      <c r="DG24" s="4"/>
      <c r="DH24" s="4"/>
      <c r="DI24" s="4"/>
      <c r="DJ24" s="4"/>
      <c r="DK24" s="4"/>
      <c r="DL24" s="4"/>
      <c r="DM24" s="4"/>
      <c r="DN24" s="4"/>
      <c r="DO24" s="4"/>
      <c r="DP24" s="4"/>
      <c r="DQ24" s="4"/>
      <c r="DR24" s="4"/>
      <c r="DS24" s="4"/>
      <c r="DT24" s="4"/>
      <c r="DU24" s="4"/>
      <c r="DV24" s="4"/>
      <c r="DW24" s="4"/>
      <c r="DX24" s="4"/>
      <c r="DY24" s="4"/>
      <c r="DZ24" s="4"/>
      <c r="EA24" s="4"/>
      <c r="EB24" s="4"/>
      <c r="EC24" s="4"/>
      <c r="ED24" s="4"/>
      <c r="EE24" s="4"/>
      <c r="EF24" s="4"/>
      <c r="EG24" s="4"/>
      <c r="EH24" s="4"/>
      <c r="EI24" s="4"/>
      <c r="EJ24" s="4"/>
      <c r="EK24" s="4"/>
      <c r="EL24" s="4"/>
      <c r="EM24" s="4"/>
      <c r="EN24" s="4"/>
      <c r="EO24" s="4"/>
      <c r="EP24" s="4"/>
      <c r="EQ24" s="4"/>
      <c r="ER24" s="4"/>
      <c r="ES24" s="4"/>
      <c r="ET24" s="4"/>
      <c r="EU24" s="4"/>
      <c r="EV24" s="4"/>
      <c r="EW24" s="8"/>
      <c r="EX24" s="8"/>
      <c r="EY24" s="8"/>
      <c r="EZ24" s="8"/>
      <c r="FA24" s="8"/>
      <c r="FB24" s="8"/>
      <c r="FC24" s="8"/>
      <c r="FD24" s="8"/>
      <c r="FE24" s="8"/>
      <c r="FF24" s="8"/>
      <c r="FG24" s="8"/>
      <c r="FH24" s="8"/>
      <c r="FI24" s="8"/>
      <c r="FJ24" s="8"/>
      <c r="FK24" s="8"/>
      <c r="FL24" s="8"/>
      <c r="FM24" s="8"/>
      <c r="FN24" s="8"/>
      <c r="FO24" s="8"/>
      <c r="FP24" s="8"/>
      <c r="FQ24" s="8"/>
      <c r="FR24" s="8"/>
      <c r="FS24" s="8"/>
      <c r="FT24" s="8"/>
      <c r="FU24" s="8"/>
      <c r="FV24" s="8"/>
      <c r="FW24" s="8"/>
      <c r="FX24" s="8"/>
      <c r="FY24" s="8"/>
      <c r="FZ24" s="8"/>
      <c r="GA24" s="8"/>
      <c r="GB24" s="8"/>
    </row>
    <row r="25" s="9" customFormat="1" ht="60" customHeight="1" spans="1:195">
      <c r="A25" s="27">
        <v>23</v>
      </c>
      <c r="B25" s="28" t="s">
        <v>75</v>
      </c>
      <c r="C25" s="30" t="str">
        <f>_xlfn.DISPIMG("ID_D884EC8E3701403AB74701D163F0A358",1)</f>
        <v>=DISPIMG("ID_D884EC8E3701403AB74701D163F0A358",1)</v>
      </c>
      <c r="D25" s="30" t="s">
        <v>37</v>
      </c>
      <c r="E25" s="30">
        <v>27</v>
      </c>
      <c r="F25" s="28" t="s">
        <v>12</v>
      </c>
      <c r="G25" s="31"/>
      <c r="H25" s="32"/>
      <c r="I25" s="37" t="s">
        <v>76</v>
      </c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  <c r="AA25" s="4"/>
      <c r="AB25" s="4"/>
      <c r="AC25" s="4"/>
      <c r="AD25" s="4"/>
      <c r="AE25" s="4"/>
      <c r="AF25" s="4"/>
      <c r="AG25" s="4"/>
      <c r="AH25" s="4"/>
      <c r="AI25" s="4"/>
      <c r="AJ25" s="4"/>
      <c r="AK25" s="4"/>
      <c r="AL25" s="4"/>
      <c r="AM25" s="4"/>
      <c r="AN25" s="4"/>
      <c r="AO25" s="4"/>
      <c r="AP25" s="4"/>
      <c r="AQ25" s="4"/>
      <c r="AR25" s="4"/>
      <c r="AS25" s="4"/>
      <c r="AT25" s="4"/>
      <c r="AU25" s="4"/>
      <c r="AV25" s="4"/>
      <c r="AW25" s="4"/>
      <c r="AX25" s="4"/>
      <c r="AY25" s="4"/>
      <c r="AZ25" s="4"/>
      <c r="BA25" s="4"/>
      <c r="BB25" s="4"/>
      <c r="BC25" s="4"/>
      <c r="BD25" s="4"/>
      <c r="BE25" s="4"/>
      <c r="BF25" s="4"/>
      <c r="BG25" s="4"/>
      <c r="BH25" s="4"/>
      <c r="BI25" s="4"/>
      <c r="BJ25" s="4"/>
      <c r="BK25" s="4"/>
      <c r="BL25" s="4"/>
      <c r="BM25" s="4"/>
      <c r="BN25" s="4"/>
      <c r="BO25" s="4"/>
      <c r="BP25" s="4"/>
      <c r="BQ25" s="4"/>
      <c r="BR25" s="4"/>
      <c r="BS25" s="4"/>
      <c r="BT25" s="4"/>
      <c r="BU25" s="4"/>
      <c r="BV25" s="4"/>
      <c r="BW25" s="4"/>
      <c r="BX25" s="4"/>
      <c r="BY25" s="4"/>
      <c r="BZ25" s="4"/>
      <c r="CA25" s="4"/>
      <c r="CB25" s="4"/>
      <c r="CC25" s="4"/>
      <c r="CD25" s="4"/>
      <c r="CE25" s="4"/>
      <c r="CF25" s="4"/>
      <c r="CG25" s="4"/>
      <c r="CH25" s="4"/>
      <c r="CI25" s="4"/>
      <c r="CJ25" s="4"/>
      <c r="CK25" s="4"/>
      <c r="CL25" s="4"/>
      <c r="CM25" s="4"/>
      <c r="CN25" s="4"/>
      <c r="CO25" s="4"/>
      <c r="CP25" s="4"/>
      <c r="CQ25" s="4"/>
      <c r="CR25" s="4"/>
      <c r="CS25" s="4"/>
      <c r="CT25" s="4"/>
      <c r="CU25" s="4"/>
      <c r="CV25" s="4"/>
      <c r="CW25" s="4"/>
      <c r="CX25" s="4"/>
      <c r="CY25" s="4"/>
      <c r="CZ25" s="4"/>
      <c r="DA25" s="4"/>
      <c r="DB25" s="4"/>
      <c r="DC25" s="4"/>
      <c r="DD25" s="4"/>
      <c r="DE25" s="4"/>
      <c r="DF25" s="4"/>
      <c r="DG25" s="4"/>
      <c r="DH25" s="4"/>
      <c r="DI25" s="4"/>
      <c r="DJ25" s="4"/>
      <c r="DK25" s="4"/>
      <c r="DL25" s="4"/>
      <c r="DM25" s="4"/>
      <c r="DN25" s="4"/>
      <c r="DO25" s="4"/>
      <c r="DP25" s="4"/>
      <c r="DQ25" s="4"/>
      <c r="DR25" s="4"/>
      <c r="DS25" s="4"/>
      <c r="DT25" s="4"/>
      <c r="DU25" s="4"/>
      <c r="DV25" s="4"/>
      <c r="DW25" s="4"/>
      <c r="DX25" s="4"/>
      <c r="DY25" s="4"/>
      <c r="DZ25" s="4"/>
      <c r="EA25" s="4"/>
      <c r="EB25" s="4"/>
      <c r="EC25" s="4"/>
      <c r="ED25" s="4"/>
      <c r="EE25" s="4"/>
      <c r="EF25" s="4"/>
      <c r="EG25" s="4"/>
      <c r="EH25" s="4"/>
      <c r="EI25" s="4"/>
      <c r="EJ25" s="4"/>
      <c r="EK25" s="4"/>
      <c r="EL25" s="4"/>
      <c r="EM25" s="4"/>
      <c r="EN25" s="4"/>
      <c r="EO25" s="8"/>
      <c r="EP25" s="8"/>
      <c r="EQ25" s="8"/>
      <c r="ER25" s="8"/>
      <c r="ES25" s="8"/>
      <c r="ET25" s="8"/>
      <c r="EU25" s="8"/>
      <c r="EV25" s="8"/>
      <c r="EW25" s="8"/>
      <c r="EX25" s="8"/>
      <c r="EY25" s="8"/>
      <c r="EZ25" s="8"/>
      <c r="FA25" s="8"/>
      <c r="FB25" s="8"/>
      <c r="FC25" s="8"/>
      <c r="FD25" s="8"/>
      <c r="FE25" s="8"/>
      <c r="FF25" s="8"/>
      <c r="FG25" s="8"/>
      <c r="FH25" s="8"/>
      <c r="FI25" s="8"/>
      <c r="FJ25" s="8"/>
      <c r="FK25" s="8"/>
      <c r="FL25" s="8"/>
      <c r="FM25" s="8"/>
      <c r="FN25" s="8"/>
      <c r="FO25" s="8"/>
      <c r="FP25" s="8"/>
      <c r="FQ25" s="8"/>
      <c r="FR25" s="8"/>
      <c r="FS25" s="8"/>
      <c r="FT25" s="8"/>
    </row>
    <row r="26" s="7" customFormat="1" ht="60" customHeight="1" spans="1:195">
      <c r="A26" s="27">
        <v>24</v>
      </c>
      <c r="B26" s="57" t="s">
        <v>77</v>
      </c>
      <c r="C26" s="58" t="str">
        <f>_xlfn.DISPIMG("ID_7F2089556A11490CA85A349D1E98B266",1)</f>
        <v>=DISPIMG("ID_7F2089556A11490CA85A349D1E98B266",1)</v>
      </c>
      <c r="D26" s="28" t="s">
        <v>78</v>
      </c>
      <c r="E26" s="30">
        <v>163</v>
      </c>
      <c r="F26" s="28" t="s">
        <v>19</v>
      </c>
      <c r="G26" s="31"/>
      <c r="H26" s="32"/>
      <c r="I26" s="53" t="s">
        <v>79</v>
      </c>
      <c r="J26" s="10"/>
      <c r="K26" s="10"/>
      <c r="L26" s="10"/>
      <c r="M26" s="10"/>
      <c r="N26" s="10"/>
      <c r="O26" s="10"/>
      <c r="P26" s="10"/>
      <c r="Q26" s="10"/>
      <c r="R26" s="10"/>
      <c r="S26" s="10"/>
      <c r="T26" s="10"/>
      <c r="U26" s="10"/>
      <c r="V26" s="10"/>
      <c r="W26" s="10"/>
      <c r="X26" s="10"/>
      <c r="Y26" s="10"/>
      <c r="Z26" s="10"/>
      <c r="AA26" s="10"/>
      <c r="AB26" s="10"/>
      <c r="AC26" s="10"/>
      <c r="AD26" s="10"/>
      <c r="AE26" s="10"/>
      <c r="AF26" s="10"/>
      <c r="AG26" s="10"/>
      <c r="AH26" s="10"/>
      <c r="AI26" s="10"/>
      <c r="AJ26" s="10"/>
      <c r="AK26" s="10"/>
      <c r="AL26" s="10"/>
      <c r="AM26" s="10"/>
      <c r="AN26" s="10"/>
      <c r="AO26" s="10"/>
      <c r="AP26" s="10"/>
      <c r="AQ26" s="10"/>
      <c r="AR26" s="10"/>
      <c r="AS26" s="10"/>
      <c r="AT26" s="10"/>
      <c r="AU26" s="10"/>
      <c r="AV26" s="10"/>
      <c r="AW26" s="10"/>
      <c r="AX26" s="10"/>
      <c r="AY26" s="10"/>
      <c r="AZ26" s="10"/>
      <c r="BA26" s="10"/>
      <c r="BB26" s="10"/>
      <c r="BC26" s="10"/>
      <c r="BD26" s="10"/>
      <c r="BE26" s="10"/>
      <c r="BF26" s="10"/>
      <c r="BG26" s="10"/>
      <c r="BH26" s="10"/>
      <c r="BI26" s="10"/>
      <c r="BJ26" s="10"/>
      <c r="BK26" s="10"/>
      <c r="BL26" s="10"/>
      <c r="BM26" s="10"/>
      <c r="BN26" s="10"/>
      <c r="BO26" s="10"/>
      <c r="BP26" s="10"/>
      <c r="BQ26" s="10"/>
      <c r="BR26" s="10"/>
      <c r="BS26" s="10"/>
      <c r="BT26" s="10"/>
      <c r="BU26" s="10"/>
      <c r="BV26" s="10"/>
      <c r="BW26" s="10"/>
      <c r="BX26" s="10"/>
      <c r="BY26" s="10"/>
      <c r="BZ26" s="10"/>
      <c r="CA26" s="10"/>
      <c r="CB26" s="10"/>
      <c r="CC26" s="10"/>
      <c r="CD26" s="10"/>
      <c r="CE26" s="10"/>
      <c r="CF26" s="10"/>
      <c r="CG26" s="10"/>
      <c r="CH26" s="10"/>
      <c r="CI26" s="10"/>
      <c r="CJ26" s="10"/>
      <c r="CK26" s="10"/>
      <c r="CL26" s="10"/>
      <c r="CM26" s="10"/>
      <c r="CN26" s="10"/>
      <c r="CO26" s="10"/>
      <c r="CP26" s="10"/>
      <c r="CQ26" s="10"/>
      <c r="CR26" s="10"/>
      <c r="CS26" s="10"/>
      <c r="CT26" s="10"/>
      <c r="CU26" s="10"/>
      <c r="CV26" s="10"/>
      <c r="CW26" s="10"/>
      <c r="CX26" s="10"/>
      <c r="CY26" s="10"/>
      <c r="CZ26" s="10"/>
      <c r="DA26" s="10"/>
      <c r="DB26" s="10"/>
      <c r="DC26" s="10"/>
      <c r="DD26" s="10"/>
      <c r="DE26" s="10"/>
      <c r="DF26" s="10"/>
      <c r="DG26" s="10"/>
      <c r="DH26" s="10"/>
      <c r="DI26" s="10"/>
      <c r="DJ26" s="10"/>
      <c r="DK26" s="10"/>
      <c r="DL26" s="10"/>
      <c r="DM26" s="10"/>
      <c r="DN26" s="10"/>
      <c r="DO26" s="10"/>
      <c r="DP26" s="10"/>
      <c r="DQ26" s="10"/>
      <c r="DR26" s="10"/>
      <c r="DS26" s="10"/>
      <c r="DT26" s="10"/>
      <c r="DU26" s="10"/>
      <c r="DV26" s="10"/>
      <c r="DW26" s="10"/>
      <c r="DX26" s="10"/>
      <c r="DY26" s="10"/>
      <c r="DZ26" s="10"/>
      <c r="EA26" s="10"/>
      <c r="EB26" s="10"/>
      <c r="EC26" s="10"/>
      <c r="ED26" s="10"/>
      <c r="EE26" s="10"/>
      <c r="EF26" s="10"/>
      <c r="EG26" s="10"/>
      <c r="EH26" s="10"/>
      <c r="EI26" s="10"/>
      <c r="EJ26" s="10"/>
      <c r="EK26" s="10"/>
      <c r="EL26" s="10"/>
      <c r="EM26" s="10"/>
      <c r="EN26" s="10"/>
      <c r="EO26" s="10"/>
      <c r="EP26" s="10"/>
      <c r="EQ26" s="10"/>
      <c r="ER26" s="10"/>
      <c r="ES26" s="10"/>
      <c r="ET26" s="10"/>
      <c r="EU26" s="10"/>
      <c r="EV26" s="10"/>
      <c r="EW26" s="10"/>
      <c r="EX26" s="10"/>
      <c r="EY26" s="14"/>
      <c r="EZ26" s="14"/>
      <c r="FA26" s="14"/>
      <c r="FB26" s="14"/>
      <c r="FC26" s="14"/>
      <c r="FD26" s="14"/>
      <c r="FE26" s="14"/>
      <c r="FF26" s="14"/>
      <c r="FG26" s="14"/>
      <c r="FH26" s="14"/>
      <c r="FI26" s="14"/>
      <c r="FJ26" s="14"/>
      <c r="FK26" s="14"/>
      <c r="FL26" s="14"/>
      <c r="FM26" s="14"/>
      <c r="FN26" s="14"/>
      <c r="FO26" s="14"/>
      <c r="FP26" s="14"/>
      <c r="FQ26" s="14"/>
      <c r="FR26" s="14"/>
      <c r="FS26" s="14"/>
      <c r="FT26" s="14"/>
      <c r="FU26" s="14"/>
      <c r="FV26" s="14"/>
      <c r="FW26" s="14"/>
      <c r="FX26" s="14"/>
      <c r="FY26" s="14"/>
      <c r="FZ26" s="14"/>
      <c r="GA26" s="14"/>
      <c r="GB26" s="14"/>
      <c r="GC26" s="14"/>
      <c r="GD26" s="14"/>
    </row>
    <row r="27" s="7" customFormat="1" ht="60" customHeight="1" spans="1:195">
      <c r="A27" s="27">
        <v>25</v>
      </c>
      <c r="B27" s="30" t="s">
        <v>80</v>
      </c>
      <c r="C27" s="30" t="str">
        <f>_xlfn.DISPIMG("ID_B9E2FEE4238E4A02853922809F2A6504",1)</f>
        <v>=DISPIMG("ID_B9E2FEE4238E4A02853922809F2A6504",1)</v>
      </c>
      <c r="D27" s="59" t="s">
        <v>81</v>
      </c>
      <c r="E27" s="30">
        <v>17</v>
      </c>
      <c r="F27" s="28" t="s">
        <v>38</v>
      </c>
      <c r="G27" s="31"/>
      <c r="H27" s="32"/>
      <c r="I27" s="60" t="s">
        <v>82</v>
      </c>
      <c r="J27" s="10"/>
      <c r="K27" s="10"/>
      <c r="L27" s="10"/>
      <c r="M27" s="10"/>
      <c r="N27" s="10"/>
      <c r="O27" s="10"/>
      <c r="P27" s="10"/>
      <c r="Q27" s="10"/>
      <c r="R27" s="10"/>
      <c r="S27" s="10"/>
      <c r="T27" s="10"/>
      <c r="U27" s="10"/>
      <c r="V27" s="10"/>
      <c r="W27" s="10"/>
      <c r="X27" s="10"/>
      <c r="Y27" s="10"/>
      <c r="Z27" s="10"/>
      <c r="AA27" s="10"/>
      <c r="AB27" s="10"/>
      <c r="AC27" s="10"/>
      <c r="AD27" s="10"/>
      <c r="AE27" s="10"/>
      <c r="AF27" s="10"/>
      <c r="AG27" s="10"/>
      <c r="AH27" s="10"/>
      <c r="AI27" s="10"/>
      <c r="AJ27" s="10"/>
      <c r="AK27" s="10"/>
      <c r="AL27" s="10"/>
      <c r="AM27" s="10"/>
      <c r="AN27" s="10"/>
      <c r="AO27" s="10"/>
      <c r="AP27" s="10"/>
      <c r="AQ27" s="10"/>
      <c r="AR27" s="10"/>
      <c r="AS27" s="10"/>
      <c r="AT27" s="10"/>
      <c r="AU27" s="10"/>
      <c r="AV27" s="10"/>
      <c r="AW27" s="10"/>
      <c r="AX27" s="10"/>
      <c r="AY27" s="10"/>
      <c r="AZ27" s="10"/>
      <c r="BA27" s="10"/>
      <c r="BB27" s="10"/>
      <c r="BC27" s="10"/>
      <c r="BD27" s="10"/>
      <c r="BE27" s="10"/>
      <c r="BF27" s="10"/>
      <c r="BG27" s="10"/>
      <c r="BH27" s="10"/>
      <c r="BI27" s="10"/>
      <c r="BJ27" s="10"/>
      <c r="BK27" s="10"/>
      <c r="BL27" s="10"/>
      <c r="BM27" s="10"/>
      <c r="BN27" s="10"/>
      <c r="BO27" s="10"/>
      <c r="BP27" s="10"/>
      <c r="BQ27" s="10"/>
      <c r="BR27" s="10"/>
      <c r="BS27" s="10"/>
      <c r="BT27" s="10"/>
      <c r="BU27" s="10"/>
      <c r="BV27" s="10"/>
      <c r="BW27" s="10"/>
      <c r="BX27" s="10"/>
      <c r="BY27" s="10"/>
      <c r="BZ27" s="10"/>
      <c r="CA27" s="10"/>
      <c r="CB27" s="10"/>
      <c r="CC27" s="10"/>
      <c r="CD27" s="10"/>
      <c r="CE27" s="10"/>
      <c r="CF27" s="10"/>
      <c r="CG27" s="10"/>
      <c r="CH27" s="10"/>
      <c r="CI27" s="10"/>
      <c r="CJ27" s="10"/>
      <c r="CK27" s="10"/>
      <c r="CL27" s="10"/>
      <c r="CM27" s="10"/>
      <c r="CN27" s="10"/>
      <c r="CO27" s="10"/>
      <c r="CP27" s="10"/>
      <c r="CQ27" s="10"/>
      <c r="CR27" s="10"/>
      <c r="CS27" s="10"/>
      <c r="CT27" s="10"/>
      <c r="CU27" s="10"/>
      <c r="CV27" s="10"/>
      <c r="CW27" s="10"/>
      <c r="CX27" s="10"/>
      <c r="CY27" s="10"/>
      <c r="CZ27" s="10"/>
      <c r="DA27" s="10"/>
      <c r="DB27" s="10"/>
      <c r="DC27" s="10"/>
      <c r="DD27" s="10"/>
      <c r="DE27" s="10"/>
      <c r="DF27" s="10"/>
      <c r="DG27" s="10"/>
      <c r="DH27" s="10"/>
      <c r="DI27" s="10"/>
      <c r="DJ27" s="10"/>
      <c r="DK27" s="10"/>
      <c r="DL27" s="10"/>
      <c r="DM27" s="10"/>
      <c r="DN27" s="10"/>
      <c r="DO27" s="10"/>
      <c r="DP27" s="10"/>
      <c r="DQ27" s="10"/>
      <c r="DR27" s="10"/>
      <c r="DS27" s="10"/>
      <c r="DT27" s="10"/>
      <c r="DU27" s="10"/>
      <c r="DV27" s="10"/>
      <c r="DW27" s="10"/>
      <c r="DX27" s="10"/>
      <c r="DY27" s="10"/>
      <c r="DZ27" s="10"/>
      <c r="EA27" s="10"/>
      <c r="EB27" s="10"/>
      <c r="EC27" s="10"/>
      <c r="ED27" s="10"/>
      <c r="EE27" s="10"/>
      <c r="EF27" s="10"/>
      <c r="EG27" s="10"/>
      <c r="EH27" s="10"/>
      <c r="EI27" s="10"/>
      <c r="EJ27" s="10"/>
      <c r="EK27" s="10"/>
      <c r="EL27" s="10"/>
      <c r="EM27" s="10"/>
      <c r="EN27" s="10"/>
      <c r="EO27" s="10"/>
      <c r="EP27" s="10"/>
      <c r="EQ27" s="10"/>
      <c r="ER27" s="10"/>
      <c r="ES27" s="10"/>
      <c r="ET27" s="10"/>
      <c r="EU27" s="10"/>
      <c r="EV27" s="10"/>
      <c r="EW27" s="10"/>
      <c r="EX27" s="10"/>
      <c r="EY27" s="10"/>
      <c r="EZ27" s="10"/>
      <c r="FA27" s="10"/>
      <c r="FB27" s="10"/>
      <c r="FC27" s="10"/>
      <c r="FD27" s="10"/>
      <c r="FE27" s="10"/>
      <c r="FF27" s="10"/>
      <c r="FG27" s="10"/>
      <c r="FH27" s="14"/>
      <c r="FI27" s="14"/>
      <c r="FJ27" s="14"/>
      <c r="FK27" s="14"/>
      <c r="FL27" s="14"/>
      <c r="FM27" s="14"/>
      <c r="FN27" s="14"/>
      <c r="FO27" s="14"/>
      <c r="FP27" s="14"/>
      <c r="FQ27" s="14"/>
      <c r="FR27" s="14"/>
      <c r="FS27" s="14"/>
      <c r="FT27" s="14"/>
      <c r="FU27" s="14"/>
      <c r="FV27" s="14"/>
      <c r="FW27" s="14"/>
      <c r="FX27" s="14"/>
      <c r="FY27" s="14"/>
      <c r="FZ27" s="14"/>
      <c r="GA27" s="14"/>
      <c r="GB27" s="14"/>
      <c r="GC27" s="14"/>
      <c r="GD27" s="14"/>
      <c r="GE27" s="14"/>
      <c r="GF27" s="14"/>
      <c r="GG27" s="14"/>
      <c r="GH27" s="14"/>
      <c r="GI27" s="14"/>
      <c r="GJ27" s="14"/>
      <c r="GK27" s="14"/>
      <c r="GL27" s="14"/>
      <c r="GM27" s="14"/>
    </row>
    <row r="28" s="7" customFormat="1" ht="60" customHeight="1" spans="1:195">
      <c r="A28" s="27">
        <v>26</v>
      </c>
      <c r="B28" s="42" t="s">
        <v>83</v>
      </c>
      <c r="C28" s="61" t="str">
        <f>_xlfn.DISPIMG("ID_2480DC011933438290180DE87DEBA50A",1)</f>
        <v>=DISPIMG("ID_2480DC011933438290180DE87DEBA50A",1)</v>
      </c>
      <c r="D28" s="30" t="s">
        <v>59</v>
      </c>
      <c r="E28" s="30">
        <v>416</v>
      </c>
      <c r="F28" s="28" t="s">
        <v>19</v>
      </c>
      <c r="G28" s="31"/>
      <c r="H28" s="32"/>
      <c r="I28" s="60" t="s">
        <v>84</v>
      </c>
      <c r="J28" s="10"/>
      <c r="K28" s="10"/>
      <c r="L28" s="10"/>
      <c r="M28" s="10"/>
      <c r="N28" s="10"/>
      <c r="O28" s="10"/>
      <c r="P28" s="10"/>
      <c r="Q28" s="10"/>
      <c r="R28" s="10"/>
      <c r="S28" s="10"/>
      <c r="T28" s="10"/>
      <c r="U28" s="10"/>
      <c r="V28" s="10"/>
      <c r="W28" s="10"/>
      <c r="X28" s="10"/>
      <c r="Y28" s="10"/>
      <c r="Z28" s="10"/>
      <c r="AA28" s="10"/>
      <c r="AB28" s="10"/>
      <c r="AC28" s="10"/>
      <c r="AD28" s="10"/>
      <c r="AE28" s="10"/>
      <c r="AF28" s="10"/>
      <c r="AG28" s="10"/>
      <c r="AH28" s="10"/>
      <c r="AI28" s="10"/>
      <c r="AJ28" s="10"/>
      <c r="AK28" s="10"/>
      <c r="AL28" s="10"/>
      <c r="AM28" s="10"/>
      <c r="AN28" s="10"/>
      <c r="AO28" s="10"/>
      <c r="AP28" s="10"/>
      <c r="AQ28" s="10"/>
      <c r="AR28" s="10"/>
      <c r="AS28" s="10"/>
      <c r="AT28" s="10"/>
      <c r="AU28" s="10"/>
      <c r="AV28" s="10"/>
      <c r="AW28" s="10"/>
      <c r="AX28" s="10"/>
      <c r="AY28" s="10"/>
      <c r="AZ28" s="10"/>
      <c r="BA28" s="10"/>
      <c r="BB28" s="10"/>
      <c r="BC28" s="10"/>
      <c r="BD28" s="10"/>
      <c r="BE28" s="10"/>
      <c r="BF28" s="10"/>
      <c r="BG28" s="10"/>
      <c r="BH28" s="10"/>
      <c r="BI28" s="10"/>
      <c r="BJ28" s="10"/>
      <c r="BK28" s="10"/>
      <c r="BL28" s="10"/>
      <c r="BM28" s="10"/>
      <c r="BN28" s="10"/>
      <c r="BO28" s="10"/>
      <c r="BP28" s="10"/>
      <c r="BQ28" s="10"/>
      <c r="BR28" s="10"/>
      <c r="BS28" s="10"/>
      <c r="BT28" s="10"/>
      <c r="BU28" s="10"/>
      <c r="BV28" s="10"/>
      <c r="BW28" s="10"/>
      <c r="BX28" s="10"/>
      <c r="BY28" s="10"/>
      <c r="BZ28" s="10"/>
      <c r="CA28" s="10"/>
      <c r="CB28" s="10"/>
      <c r="CC28" s="10"/>
      <c r="CD28" s="10"/>
      <c r="CE28" s="10"/>
      <c r="CF28" s="10"/>
      <c r="CG28" s="10"/>
      <c r="CH28" s="10"/>
      <c r="CI28" s="10"/>
      <c r="CJ28" s="10"/>
      <c r="CK28" s="10"/>
      <c r="CL28" s="10"/>
      <c r="CM28" s="10"/>
      <c r="CN28" s="10"/>
      <c r="CO28" s="10"/>
      <c r="CP28" s="10"/>
      <c r="CQ28" s="10"/>
      <c r="CR28" s="10"/>
      <c r="CS28" s="10"/>
      <c r="CT28" s="10"/>
      <c r="CU28" s="10"/>
      <c r="CV28" s="10"/>
      <c r="CW28" s="10"/>
      <c r="CX28" s="10"/>
      <c r="CY28" s="10"/>
      <c r="CZ28" s="10"/>
      <c r="DA28" s="10"/>
      <c r="DB28" s="10"/>
      <c r="DC28" s="10"/>
      <c r="DD28" s="10"/>
      <c r="DE28" s="10"/>
      <c r="DF28" s="10"/>
      <c r="DG28" s="10"/>
      <c r="DH28" s="10"/>
      <c r="DI28" s="10"/>
      <c r="DJ28" s="10"/>
      <c r="DK28" s="10"/>
      <c r="DL28" s="10"/>
      <c r="DM28" s="10"/>
      <c r="DN28" s="10"/>
      <c r="DO28" s="10"/>
      <c r="DP28" s="10"/>
      <c r="DQ28" s="10"/>
      <c r="DR28" s="10"/>
      <c r="DS28" s="10"/>
      <c r="DT28" s="10"/>
      <c r="DU28" s="10"/>
      <c r="DV28" s="10"/>
      <c r="DW28" s="10"/>
      <c r="DX28" s="10"/>
      <c r="DY28" s="10"/>
      <c r="DZ28" s="10"/>
      <c r="EA28" s="10"/>
      <c r="EB28" s="10"/>
      <c r="EC28" s="10"/>
      <c r="ED28" s="10"/>
      <c r="EE28" s="10"/>
      <c r="EF28" s="10"/>
      <c r="EG28" s="10"/>
      <c r="EH28" s="10"/>
      <c r="EI28" s="10"/>
      <c r="EJ28" s="10"/>
      <c r="EK28" s="10"/>
      <c r="EL28" s="10"/>
      <c r="EM28" s="10"/>
      <c r="EN28" s="10"/>
      <c r="EO28" s="10"/>
      <c r="EP28" s="10"/>
      <c r="EQ28" s="10"/>
      <c r="ER28" s="10"/>
      <c r="ES28" s="10"/>
      <c r="ET28" s="10"/>
      <c r="EU28" s="10"/>
      <c r="EV28" s="10"/>
      <c r="EW28" s="10"/>
      <c r="EX28" s="10"/>
      <c r="EY28" s="10"/>
      <c r="EZ28" s="10"/>
      <c r="FA28" s="10"/>
      <c r="FB28" s="10"/>
      <c r="FC28" s="10"/>
      <c r="FD28" s="10"/>
      <c r="FE28" s="10"/>
      <c r="FF28" s="10"/>
      <c r="FG28" s="10"/>
      <c r="FH28" s="14"/>
      <c r="FI28" s="14"/>
      <c r="FJ28" s="14"/>
      <c r="FK28" s="14"/>
      <c r="FL28" s="14"/>
      <c r="FM28" s="14"/>
      <c r="FN28" s="14"/>
      <c r="FO28" s="14"/>
      <c r="FP28" s="14"/>
      <c r="FQ28" s="14"/>
      <c r="FR28" s="14"/>
      <c r="FS28" s="14"/>
      <c r="FT28" s="14"/>
      <c r="FU28" s="14"/>
      <c r="FV28" s="14"/>
      <c r="FW28" s="14"/>
      <c r="FX28" s="14"/>
      <c r="FY28" s="14"/>
      <c r="FZ28" s="14"/>
      <c r="GA28" s="14"/>
      <c r="GB28" s="14"/>
      <c r="GC28" s="14"/>
      <c r="GD28" s="14"/>
      <c r="GE28" s="14"/>
      <c r="GF28" s="14"/>
      <c r="GG28" s="14"/>
      <c r="GH28" s="14"/>
      <c r="GI28" s="14"/>
      <c r="GJ28" s="14"/>
      <c r="GK28" s="14"/>
      <c r="GL28" s="14"/>
      <c r="GM28" s="14"/>
    </row>
    <row r="29" s="10" customFormat="1" ht="60" customHeight="1" spans="1:195">
      <c r="A29" s="27">
        <v>27</v>
      </c>
      <c r="B29" s="42" t="s">
        <v>85</v>
      </c>
      <c r="C29" s="61" t="str">
        <f>_xlfn.DISPIMG("ID_2480DC011933438290180DE87DEBA50A",1)</f>
        <v>=DISPIMG("ID_2480DC011933438290180DE87DEBA50A",1)</v>
      </c>
      <c r="D29" s="30" t="s">
        <v>86</v>
      </c>
      <c r="E29" s="30">
        <v>39</v>
      </c>
      <c r="F29" s="28" t="s">
        <v>19</v>
      </c>
      <c r="G29" s="31"/>
      <c r="H29" s="32"/>
      <c r="I29" s="60" t="s">
        <v>87</v>
      </c>
    </row>
    <row r="30" s="7" customFormat="1" ht="60" customHeight="1" spans="1:195">
      <c r="A30" s="27">
        <v>28</v>
      </c>
      <c r="B30" s="42" t="s">
        <v>88</v>
      </c>
      <c r="C30" s="27" t="str">
        <f>_xlfn.DISPIMG("ID_0FD74A594B464BB9BA6FF40A97E5FF75",1)</f>
        <v>=DISPIMG("ID_0FD74A594B464BB9BA6FF40A97E5FF75",1)</v>
      </c>
      <c r="D30" s="53" t="s">
        <v>89</v>
      </c>
      <c r="E30" s="30">
        <v>25</v>
      </c>
      <c r="F30" s="28" t="s">
        <v>19</v>
      </c>
      <c r="G30" s="31"/>
      <c r="H30" s="32"/>
      <c r="I30" s="60" t="s">
        <v>90</v>
      </c>
      <c r="J30" s="10"/>
      <c r="K30" s="10"/>
      <c r="L30" s="10"/>
      <c r="M30" s="10"/>
      <c r="N30" s="10"/>
      <c r="O30" s="10"/>
      <c r="P30" s="10"/>
      <c r="Q30" s="10"/>
      <c r="R30" s="10"/>
      <c r="S30" s="10"/>
      <c r="T30" s="10"/>
      <c r="U30" s="10"/>
      <c r="V30" s="10"/>
      <c r="W30" s="10"/>
      <c r="X30" s="10"/>
      <c r="Y30" s="10"/>
      <c r="Z30" s="10"/>
      <c r="AA30" s="10"/>
      <c r="AB30" s="10"/>
      <c r="AC30" s="10"/>
      <c r="AD30" s="10"/>
      <c r="AE30" s="10"/>
      <c r="AF30" s="10"/>
      <c r="AG30" s="10"/>
      <c r="AH30" s="10"/>
      <c r="AI30" s="10"/>
      <c r="AJ30" s="10"/>
      <c r="AK30" s="10"/>
      <c r="AL30" s="10"/>
      <c r="AM30" s="10"/>
      <c r="AN30" s="10"/>
      <c r="AO30" s="10"/>
      <c r="AP30" s="10"/>
      <c r="AQ30" s="10"/>
      <c r="AR30" s="10"/>
      <c r="AS30" s="10"/>
      <c r="AT30" s="10"/>
      <c r="AU30" s="10"/>
      <c r="AV30" s="10"/>
      <c r="AW30" s="10"/>
      <c r="AX30" s="10"/>
      <c r="AY30" s="10"/>
      <c r="AZ30" s="10"/>
      <c r="BA30" s="10"/>
      <c r="BB30" s="10"/>
      <c r="BC30" s="10"/>
      <c r="BD30" s="10"/>
      <c r="BE30" s="10"/>
      <c r="BF30" s="10"/>
      <c r="BG30" s="10"/>
      <c r="BH30" s="10"/>
      <c r="BI30" s="10"/>
      <c r="BJ30" s="10"/>
      <c r="BK30" s="10"/>
      <c r="BL30" s="10"/>
      <c r="BM30" s="10"/>
      <c r="BN30" s="10"/>
      <c r="BO30" s="10"/>
      <c r="BP30" s="10"/>
      <c r="BQ30" s="10"/>
      <c r="BR30" s="10"/>
      <c r="BS30" s="10"/>
      <c r="BT30" s="10"/>
      <c r="BU30" s="10"/>
      <c r="BV30" s="10"/>
      <c r="BW30" s="10"/>
      <c r="BX30" s="10"/>
      <c r="BY30" s="10"/>
      <c r="BZ30" s="10"/>
      <c r="CA30" s="10"/>
      <c r="CB30" s="10"/>
      <c r="CC30" s="10"/>
      <c r="CD30" s="10"/>
      <c r="CE30" s="10"/>
      <c r="CF30" s="10"/>
      <c r="CG30" s="10"/>
      <c r="CH30" s="10"/>
      <c r="CI30" s="10"/>
      <c r="CJ30" s="10"/>
      <c r="CK30" s="10"/>
      <c r="CL30" s="10"/>
      <c r="CM30" s="10"/>
      <c r="CN30" s="10"/>
      <c r="CO30" s="10"/>
      <c r="CP30" s="10"/>
      <c r="CQ30" s="10"/>
      <c r="CR30" s="10"/>
      <c r="CS30" s="10"/>
      <c r="CT30" s="10"/>
      <c r="CU30" s="10"/>
      <c r="CV30" s="10"/>
      <c r="CW30" s="10"/>
      <c r="CX30" s="10"/>
      <c r="CY30" s="10"/>
      <c r="CZ30" s="10"/>
      <c r="DA30" s="10"/>
      <c r="DB30" s="10"/>
      <c r="DC30" s="10"/>
      <c r="DD30" s="10"/>
      <c r="DE30" s="10"/>
      <c r="DF30" s="10"/>
      <c r="DG30" s="10"/>
      <c r="DH30" s="10"/>
      <c r="DI30" s="10"/>
      <c r="DJ30" s="10"/>
      <c r="DK30" s="10"/>
      <c r="DL30" s="10"/>
      <c r="DM30" s="10"/>
      <c r="DN30" s="10"/>
      <c r="DO30" s="10"/>
      <c r="DP30" s="10"/>
      <c r="DQ30" s="10"/>
      <c r="DR30" s="10"/>
      <c r="DS30" s="10"/>
      <c r="DT30" s="10"/>
      <c r="DU30" s="10"/>
      <c r="DV30" s="10"/>
      <c r="DW30" s="10"/>
      <c r="DX30" s="10"/>
      <c r="DY30" s="10"/>
      <c r="DZ30" s="10"/>
      <c r="EA30" s="10"/>
      <c r="EB30" s="10"/>
      <c r="EC30" s="10"/>
      <c r="ED30" s="10"/>
      <c r="EE30" s="10"/>
      <c r="EF30" s="10"/>
      <c r="EG30" s="10"/>
      <c r="EH30" s="10"/>
      <c r="EI30" s="10"/>
      <c r="EJ30" s="10"/>
      <c r="EK30" s="10"/>
      <c r="EL30" s="10"/>
      <c r="EM30" s="10"/>
      <c r="EN30" s="10"/>
      <c r="EO30" s="10"/>
      <c r="EP30" s="10"/>
      <c r="EQ30" s="10"/>
      <c r="ER30" s="10"/>
      <c r="ES30" s="10"/>
      <c r="ET30" s="10"/>
      <c r="EU30" s="10"/>
      <c r="EV30" s="10"/>
      <c r="EW30" s="10"/>
      <c r="EX30" s="10"/>
      <c r="EY30" s="14"/>
      <c r="EZ30" s="14"/>
      <c r="FA30" s="14"/>
      <c r="FB30" s="14"/>
      <c r="FC30" s="14"/>
      <c r="FD30" s="14"/>
      <c r="FE30" s="14"/>
      <c r="FF30" s="14"/>
      <c r="FG30" s="14"/>
      <c r="FH30" s="14"/>
      <c r="FI30" s="14"/>
      <c r="FJ30" s="14"/>
      <c r="FK30" s="14"/>
      <c r="FL30" s="14"/>
      <c r="FM30" s="14"/>
      <c r="FN30" s="14"/>
      <c r="FO30" s="14"/>
      <c r="FP30" s="14"/>
      <c r="FQ30" s="14"/>
      <c r="FR30" s="14"/>
      <c r="FS30" s="14"/>
      <c r="FT30" s="14"/>
      <c r="FU30" s="14"/>
      <c r="FV30" s="14"/>
      <c r="FW30" s="14"/>
      <c r="FX30" s="14"/>
      <c r="FY30" s="14"/>
      <c r="FZ30" s="14"/>
      <c r="GA30" s="14"/>
      <c r="GB30" s="14"/>
      <c r="GC30" s="14"/>
      <c r="GD30" s="14"/>
    </row>
    <row r="31" s="11" customFormat="1" ht="60" customHeight="1" spans="1:195">
      <c r="A31" s="27">
        <v>29</v>
      </c>
      <c r="B31" s="30" t="s">
        <v>91</v>
      </c>
      <c r="C31" s="62" t="str">
        <f>_xlfn.DISPIMG("ID_92CE4C5BD9804A17BED92BB0F5AD1E2F",1)</f>
        <v>=DISPIMG("ID_92CE4C5BD9804A17BED92BB0F5AD1E2F",1)</v>
      </c>
      <c r="D31" s="28" t="s">
        <v>92</v>
      </c>
      <c r="E31" s="30">
        <v>1393</v>
      </c>
      <c r="F31" s="28" t="s">
        <v>19</v>
      </c>
      <c r="G31" s="31"/>
      <c r="H31" s="32"/>
      <c r="I31" s="53" t="s">
        <v>93</v>
      </c>
    </row>
    <row r="32" s="7" customFormat="1" ht="60" customHeight="1" spans="1:195">
      <c r="A32" s="27">
        <v>30</v>
      </c>
      <c r="B32" s="27" t="s">
        <v>94</v>
      </c>
      <c r="C32" s="28" t="str">
        <f>_xlfn.DISPIMG("ID_BFBA878EE8A14F00B09097404E3DBA68",1)</f>
        <v>=DISPIMG("ID_BFBA878EE8A14F00B09097404E3DBA68",1)</v>
      </c>
      <c r="D32" s="28" t="s">
        <v>95</v>
      </c>
      <c r="E32" s="30">
        <v>193</v>
      </c>
      <c r="F32" s="28" t="s">
        <v>12</v>
      </c>
      <c r="G32" s="31"/>
      <c r="H32" s="32"/>
      <c r="I32" s="53" t="s">
        <v>96</v>
      </c>
      <c r="FW32" s="14"/>
      <c r="FX32" s="14"/>
      <c r="FY32" s="14"/>
    </row>
    <row r="33" s="7" customFormat="1" ht="60" customHeight="1" spans="1:189">
      <c r="A33" s="27">
        <v>31</v>
      </c>
      <c r="B33" s="27" t="s">
        <v>97</v>
      </c>
      <c r="C33" s="28" t="str">
        <f>_xlfn.DISPIMG("ID_1AE76367851B46689AC695F378183D48",1)</f>
        <v>=DISPIMG("ID_1AE76367851B46689AC695F378183D48",1)</v>
      </c>
      <c r="D33" s="28" t="s">
        <v>98</v>
      </c>
      <c r="E33" s="30">
        <v>30</v>
      </c>
      <c r="F33" s="28" t="s">
        <v>38</v>
      </c>
      <c r="G33" s="31"/>
      <c r="H33" s="32"/>
      <c r="I33" s="53" t="s">
        <v>99</v>
      </c>
      <c r="J33" s="10"/>
      <c r="K33" s="10"/>
      <c r="L33" s="10"/>
      <c r="M33" s="10"/>
      <c r="N33" s="10"/>
      <c r="O33" s="10"/>
      <c r="P33" s="10"/>
      <c r="Q33" s="10"/>
      <c r="R33" s="10"/>
      <c r="S33" s="10"/>
      <c r="T33" s="10"/>
      <c r="U33" s="10"/>
      <c r="V33" s="10"/>
      <c r="W33" s="10"/>
      <c r="X33" s="10"/>
      <c r="Y33" s="10"/>
      <c r="Z33" s="10"/>
      <c r="AA33" s="10"/>
      <c r="AB33" s="10"/>
      <c r="AC33" s="10"/>
      <c r="AD33" s="10"/>
      <c r="AE33" s="10"/>
      <c r="AF33" s="10"/>
      <c r="AG33" s="10"/>
      <c r="AH33" s="10"/>
      <c r="AI33" s="10"/>
      <c r="AJ33" s="10"/>
      <c r="AK33" s="10"/>
      <c r="AL33" s="10"/>
      <c r="AM33" s="10"/>
      <c r="AN33" s="10"/>
      <c r="AO33" s="10"/>
      <c r="AP33" s="10"/>
      <c r="AQ33" s="10"/>
      <c r="AR33" s="10"/>
      <c r="AS33" s="10"/>
      <c r="AT33" s="10"/>
      <c r="AU33" s="10"/>
      <c r="AV33" s="10"/>
      <c r="AW33" s="10"/>
      <c r="AX33" s="10"/>
      <c r="AY33" s="10"/>
      <c r="AZ33" s="10"/>
      <c r="BA33" s="10"/>
      <c r="BB33" s="10"/>
      <c r="BC33" s="10"/>
      <c r="BD33" s="10"/>
      <c r="BE33" s="10"/>
      <c r="BF33" s="10"/>
      <c r="BG33" s="10"/>
      <c r="BH33" s="10"/>
      <c r="BI33" s="10"/>
      <c r="BJ33" s="10"/>
      <c r="BK33" s="10"/>
      <c r="BL33" s="10"/>
      <c r="BM33" s="10"/>
      <c r="BN33" s="10"/>
      <c r="BO33" s="10"/>
      <c r="BP33" s="10"/>
      <c r="BQ33" s="10"/>
      <c r="BR33" s="10"/>
      <c r="BS33" s="10"/>
      <c r="BT33" s="10"/>
      <c r="BU33" s="10"/>
      <c r="BV33" s="10"/>
      <c r="BW33" s="10"/>
      <c r="BX33" s="10"/>
      <c r="BY33" s="10"/>
      <c r="BZ33" s="10"/>
      <c r="CA33" s="10"/>
      <c r="CB33" s="10"/>
      <c r="CC33" s="10"/>
      <c r="CD33" s="10"/>
      <c r="CE33" s="10"/>
      <c r="CF33" s="10"/>
      <c r="CG33" s="10"/>
      <c r="CH33" s="10"/>
      <c r="CI33" s="10"/>
      <c r="CJ33" s="10"/>
      <c r="CK33" s="10"/>
      <c r="CL33" s="10"/>
      <c r="CM33" s="10"/>
      <c r="CN33" s="10"/>
      <c r="CO33" s="10"/>
      <c r="CP33" s="10"/>
      <c r="CQ33" s="10"/>
      <c r="CR33" s="10"/>
      <c r="CS33" s="10"/>
      <c r="CT33" s="10"/>
      <c r="CU33" s="10"/>
      <c r="CV33" s="10"/>
      <c r="CW33" s="10"/>
      <c r="CX33" s="10"/>
      <c r="CY33" s="10"/>
      <c r="CZ33" s="10"/>
      <c r="DA33" s="10"/>
      <c r="DB33" s="10"/>
      <c r="DC33" s="10"/>
      <c r="DD33" s="10"/>
      <c r="DE33" s="10"/>
      <c r="DF33" s="10"/>
      <c r="DG33" s="10"/>
      <c r="DH33" s="10"/>
      <c r="DI33" s="10"/>
      <c r="DJ33" s="10"/>
      <c r="DK33" s="10"/>
      <c r="DL33" s="10"/>
      <c r="DM33" s="10"/>
      <c r="DN33" s="10"/>
      <c r="DO33" s="10"/>
      <c r="DP33" s="10"/>
      <c r="DQ33" s="10"/>
      <c r="DR33" s="10"/>
      <c r="DS33" s="10"/>
      <c r="DT33" s="10"/>
      <c r="DU33" s="10"/>
      <c r="DV33" s="10"/>
      <c r="DW33" s="10"/>
      <c r="DX33" s="10"/>
      <c r="DY33" s="10"/>
      <c r="DZ33" s="10"/>
      <c r="EA33" s="10"/>
      <c r="EB33" s="10"/>
      <c r="EC33" s="10"/>
      <c r="ED33" s="10"/>
      <c r="EE33" s="10"/>
      <c r="EF33" s="10"/>
      <c r="EG33" s="10"/>
      <c r="EH33" s="10"/>
      <c r="EI33" s="10"/>
      <c r="EJ33" s="10"/>
      <c r="EK33" s="10"/>
      <c r="EL33" s="10"/>
      <c r="EM33" s="10"/>
      <c r="EN33" s="10"/>
      <c r="EO33" s="10"/>
      <c r="EP33" s="10"/>
      <c r="EQ33" s="10"/>
      <c r="ER33" s="10"/>
      <c r="ES33" s="10"/>
      <c r="ET33" s="14"/>
      <c r="EU33" s="14"/>
      <c r="EV33" s="14"/>
      <c r="EW33" s="14"/>
      <c r="EX33" s="14"/>
      <c r="EY33" s="14"/>
      <c r="EZ33" s="14"/>
      <c r="FA33" s="14"/>
      <c r="FB33" s="14"/>
      <c r="FC33" s="14"/>
      <c r="FD33" s="14"/>
      <c r="FE33" s="14"/>
      <c r="FF33" s="14"/>
      <c r="FG33" s="14"/>
      <c r="FH33" s="14"/>
      <c r="FI33" s="14"/>
      <c r="FJ33" s="14"/>
      <c r="FK33" s="14"/>
      <c r="FL33" s="14"/>
      <c r="FM33" s="14"/>
      <c r="FN33" s="14"/>
      <c r="FO33" s="14"/>
      <c r="FP33" s="14"/>
      <c r="FQ33" s="14"/>
      <c r="FR33" s="14"/>
      <c r="FS33" s="14"/>
      <c r="FT33" s="14"/>
      <c r="FU33" s="14"/>
      <c r="FV33" s="14"/>
      <c r="FW33" s="14"/>
      <c r="FX33" s="14"/>
      <c r="FY33" s="14"/>
    </row>
    <row r="34" s="11" customFormat="1" ht="60" customHeight="1" spans="1:189">
      <c r="A34" s="27">
        <v>32</v>
      </c>
      <c r="B34" s="28" t="s">
        <v>100</v>
      </c>
      <c r="C34" s="28" t="str">
        <f>_xlfn.DISPIMG("ID_D2D76DE6468F433D9BAAC54AFB780DF9",1)</f>
        <v>=DISPIMG("ID_D2D76DE6468F433D9BAAC54AFB780DF9",1)</v>
      </c>
      <c r="D34" s="30" t="s">
        <v>101</v>
      </c>
      <c r="E34" s="30">
        <v>115</v>
      </c>
      <c r="F34" s="28" t="s">
        <v>19</v>
      </c>
      <c r="G34" s="31"/>
      <c r="H34" s="32"/>
      <c r="I34" s="53" t="s">
        <v>102</v>
      </c>
      <c r="J34" s="14"/>
      <c r="K34" s="14"/>
      <c r="L34" s="14"/>
      <c r="M34" s="14"/>
      <c r="N34" s="14"/>
      <c r="O34" s="14"/>
      <c r="P34" s="14"/>
      <c r="Q34" s="14"/>
      <c r="R34" s="14"/>
      <c r="S34" s="14"/>
      <c r="T34" s="14"/>
      <c r="U34" s="14"/>
      <c r="V34" s="14"/>
      <c r="W34" s="14"/>
      <c r="X34" s="14"/>
      <c r="Y34" s="14"/>
      <c r="Z34" s="14"/>
      <c r="AA34" s="14"/>
      <c r="AB34" s="14"/>
      <c r="AC34" s="14"/>
      <c r="AD34" s="14"/>
      <c r="AE34" s="14"/>
      <c r="AF34" s="14"/>
      <c r="AG34" s="14"/>
      <c r="AH34" s="14"/>
      <c r="AI34" s="14"/>
      <c r="AJ34" s="14"/>
      <c r="AK34" s="14"/>
      <c r="AL34" s="14"/>
      <c r="AM34" s="14"/>
      <c r="AN34" s="14"/>
      <c r="AO34" s="14"/>
      <c r="AP34" s="14"/>
      <c r="AQ34" s="14"/>
      <c r="AR34" s="14"/>
      <c r="AS34" s="14"/>
      <c r="AT34" s="14"/>
      <c r="AU34" s="14"/>
      <c r="AV34" s="14"/>
      <c r="AW34" s="14"/>
      <c r="AX34" s="14"/>
      <c r="AY34" s="14"/>
      <c r="AZ34" s="14"/>
      <c r="BA34" s="14"/>
      <c r="BB34" s="14"/>
      <c r="BC34" s="14"/>
      <c r="BD34" s="14"/>
      <c r="BE34" s="14"/>
      <c r="BF34" s="14"/>
      <c r="BG34" s="14"/>
      <c r="BH34" s="14"/>
      <c r="BI34" s="14"/>
      <c r="BJ34" s="14"/>
      <c r="BK34" s="14"/>
      <c r="BL34" s="14"/>
      <c r="BM34" s="14"/>
      <c r="BN34" s="14"/>
      <c r="BO34" s="14"/>
      <c r="BP34" s="14"/>
      <c r="BQ34" s="14"/>
      <c r="BR34" s="14"/>
      <c r="BS34" s="14"/>
      <c r="BT34" s="14"/>
      <c r="BU34" s="14"/>
      <c r="BV34" s="14"/>
      <c r="BW34" s="14"/>
      <c r="BX34" s="14"/>
      <c r="BY34" s="14"/>
      <c r="BZ34" s="14"/>
      <c r="CA34" s="14"/>
      <c r="CB34" s="14"/>
      <c r="CC34" s="14"/>
      <c r="CD34" s="14"/>
      <c r="CE34" s="14"/>
      <c r="CF34" s="14"/>
      <c r="CG34" s="14"/>
      <c r="CH34" s="14"/>
      <c r="CI34" s="14"/>
      <c r="CJ34" s="14"/>
      <c r="CK34" s="14"/>
      <c r="CL34" s="14"/>
      <c r="CM34" s="14"/>
      <c r="CN34" s="14"/>
      <c r="CO34" s="14"/>
      <c r="CP34" s="14"/>
      <c r="CQ34" s="14"/>
      <c r="CR34" s="14"/>
      <c r="CS34" s="14"/>
      <c r="CT34" s="14"/>
      <c r="CU34" s="14"/>
      <c r="CV34" s="14"/>
      <c r="CW34" s="14"/>
      <c r="CX34" s="14"/>
      <c r="CY34" s="14"/>
      <c r="CZ34" s="14"/>
      <c r="DA34" s="14"/>
      <c r="DB34" s="14"/>
      <c r="DC34" s="14"/>
      <c r="DD34" s="14"/>
      <c r="DE34" s="14"/>
      <c r="DF34" s="14"/>
      <c r="DG34" s="14"/>
      <c r="DH34" s="14"/>
      <c r="DI34" s="14"/>
      <c r="DJ34" s="14"/>
      <c r="DK34" s="14"/>
      <c r="DL34" s="14"/>
      <c r="DM34" s="14"/>
      <c r="DN34" s="14"/>
      <c r="DO34" s="14"/>
      <c r="DP34" s="14"/>
      <c r="DQ34" s="14"/>
      <c r="DR34" s="14"/>
      <c r="DS34" s="14"/>
      <c r="DT34" s="14"/>
      <c r="DU34" s="14"/>
      <c r="DV34" s="14"/>
      <c r="DW34" s="14"/>
      <c r="DX34" s="14"/>
      <c r="DY34" s="14"/>
      <c r="DZ34" s="14"/>
      <c r="EA34" s="14"/>
      <c r="EB34" s="14"/>
      <c r="EC34" s="14"/>
      <c r="ED34" s="14"/>
      <c r="EE34" s="14"/>
      <c r="EF34" s="14"/>
      <c r="EG34" s="14"/>
      <c r="EH34" s="14"/>
      <c r="EI34" s="14"/>
      <c r="EJ34" s="14"/>
      <c r="EK34" s="14"/>
      <c r="EL34" s="14"/>
      <c r="EM34" s="14"/>
      <c r="EN34" s="14"/>
      <c r="EO34" s="14"/>
      <c r="EP34" s="14"/>
      <c r="EQ34" s="14"/>
      <c r="ER34" s="14"/>
      <c r="ES34" s="14"/>
      <c r="ET34" s="14"/>
      <c r="EU34" s="14"/>
      <c r="EV34" s="14"/>
      <c r="EW34" s="14"/>
      <c r="EX34" s="14"/>
      <c r="EY34" s="14"/>
      <c r="EZ34" s="14"/>
      <c r="FA34" s="14"/>
      <c r="FB34" s="14"/>
      <c r="FC34" s="14"/>
      <c r="FD34" s="14"/>
      <c r="FE34" s="14"/>
      <c r="FF34" s="14"/>
      <c r="FG34" s="14"/>
      <c r="FH34" s="14"/>
      <c r="FI34" s="14"/>
      <c r="FJ34" s="14"/>
      <c r="FK34" s="14"/>
      <c r="FL34" s="14"/>
      <c r="FM34" s="14"/>
      <c r="FN34" s="14"/>
      <c r="FO34" s="14"/>
      <c r="FP34" s="14"/>
      <c r="FQ34" s="14"/>
      <c r="FR34" s="14"/>
      <c r="FS34" s="14"/>
      <c r="FT34" s="14"/>
      <c r="FU34" s="14"/>
      <c r="FV34" s="14"/>
      <c r="FW34" s="14"/>
      <c r="FX34" s="14"/>
      <c r="FY34" s="14"/>
    </row>
    <row r="35" s="11" customFormat="1" ht="60" customHeight="1" spans="1:189">
      <c r="A35" s="27">
        <v>33</v>
      </c>
      <c r="B35" s="27" t="s">
        <v>103</v>
      </c>
      <c r="C35" s="29" t="str">
        <f>_xlfn.DISPIMG("ID_BD0C8B371FC84A9FB2CF7FC0171002F0",1)</f>
        <v>=DISPIMG("ID_BD0C8B371FC84A9FB2CF7FC0171002F0",1)</v>
      </c>
      <c r="D35" s="28" t="s">
        <v>104</v>
      </c>
      <c r="E35" s="30">
        <v>125</v>
      </c>
      <c r="F35" s="28" t="s">
        <v>19</v>
      </c>
      <c r="G35" s="31"/>
      <c r="H35" s="32"/>
      <c r="I35" s="53" t="s">
        <v>105</v>
      </c>
      <c r="J35" s="14"/>
      <c r="K35" s="14"/>
      <c r="L35" s="14"/>
      <c r="M35" s="14"/>
      <c r="N35" s="14"/>
      <c r="O35" s="14"/>
      <c r="P35" s="14"/>
      <c r="Q35" s="14"/>
      <c r="R35" s="14"/>
      <c r="S35" s="14"/>
      <c r="T35" s="14"/>
      <c r="U35" s="14"/>
      <c r="V35" s="14"/>
      <c r="W35" s="14"/>
      <c r="X35" s="14"/>
      <c r="Y35" s="14"/>
      <c r="Z35" s="14"/>
      <c r="AA35" s="14"/>
      <c r="AB35" s="14"/>
      <c r="AC35" s="14"/>
      <c r="AD35" s="14"/>
      <c r="AE35" s="14"/>
      <c r="AF35" s="14"/>
      <c r="AG35" s="14"/>
      <c r="AH35" s="14"/>
      <c r="AI35" s="14"/>
      <c r="AJ35" s="14"/>
      <c r="AK35" s="14"/>
      <c r="AL35" s="14"/>
      <c r="AM35" s="14"/>
      <c r="AN35" s="14"/>
      <c r="AO35" s="14"/>
      <c r="AP35" s="14"/>
      <c r="AQ35" s="14"/>
      <c r="AR35" s="14"/>
      <c r="AS35" s="14"/>
      <c r="AT35" s="14"/>
      <c r="AU35" s="14"/>
      <c r="AV35" s="14"/>
      <c r="AW35" s="14"/>
      <c r="AX35" s="14"/>
      <c r="AY35" s="14"/>
      <c r="AZ35" s="14"/>
      <c r="BA35" s="14"/>
      <c r="BB35" s="14"/>
      <c r="BC35" s="14"/>
      <c r="BD35" s="14"/>
      <c r="BE35" s="14"/>
      <c r="BF35" s="14"/>
      <c r="BG35" s="14"/>
      <c r="BH35" s="14"/>
      <c r="BI35" s="14"/>
      <c r="BJ35" s="14"/>
      <c r="BK35" s="14"/>
      <c r="BL35" s="14"/>
      <c r="BM35" s="14"/>
      <c r="BN35" s="14"/>
      <c r="BO35" s="14"/>
      <c r="BP35" s="14"/>
      <c r="BQ35" s="14"/>
      <c r="BR35" s="14"/>
      <c r="BS35" s="14"/>
      <c r="BT35" s="14"/>
      <c r="BU35" s="14"/>
      <c r="BV35" s="14"/>
      <c r="BW35" s="14"/>
      <c r="BX35" s="14"/>
      <c r="BY35" s="14"/>
      <c r="BZ35" s="14"/>
      <c r="CA35" s="14"/>
      <c r="CB35" s="14"/>
      <c r="CC35" s="14"/>
      <c r="CD35" s="14"/>
      <c r="CE35" s="14"/>
      <c r="CF35" s="14"/>
      <c r="CG35" s="14"/>
      <c r="CH35" s="14"/>
      <c r="CI35" s="14"/>
      <c r="CJ35" s="14"/>
      <c r="CK35" s="14"/>
      <c r="CL35" s="14"/>
      <c r="CM35" s="14"/>
      <c r="CN35" s="14"/>
      <c r="CO35" s="14"/>
      <c r="CP35" s="14"/>
      <c r="CQ35" s="14"/>
      <c r="CR35" s="14"/>
      <c r="CS35" s="14"/>
      <c r="CT35" s="14"/>
      <c r="CU35" s="14"/>
      <c r="CV35" s="14"/>
      <c r="CW35" s="14"/>
      <c r="CX35" s="14"/>
      <c r="CY35" s="14"/>
      <c r="CZ35" s="14"/>
      <c r="DA35" s="14"/>
      <c r="DB35" s="14"/>
      <c r="DC35" s="14"/>
      <c r="DD35" s="14"/>
      <c r="DE35" s="14"/>
      <c r="DF35" s="14"/>
      <c r="DG35" s="14"/>
      <c r="DH35" s="14"/>
      <c r="DI35" s="14"/>
      <c r="DJ35" s="14"/>
      <c r="DK35" s="14"/>
      <c r="DL35" s="14"/>
      <c r="DM35" s="14"/>
      <c r="DN35" s="14"/>
      <c r="DO35" s="14"/>
      <c r="DP35" s="14"/>
      <c r="DQ35" s="14"/>
      <c r="DR35" s="14"/>
      <c r="DS35" s="14"/>
      <c r="DT35" s="14"/>
      <c r="DU35" s="14"/>
      <c r="DV35" s="14"/>
      <c r="DW35" s="14"/>
      <c r="DX35" s="14"/>
      <c r="DY35" s="14"/>
      <c r="DZ35" s="14"/>
      <c r="EA35" s="14"/>
      <c r="EB35" s="14"/>
      <c r="EC35" s="14"/>
      <c r="ED35" s="14"/>
      <c r="EE35" s="14"/>
      <c r="EF35" s="14"/>
      <c r="EG35" s="14"/>
      <c r="EH35" s="14"/>
      <c r="EI35" s="14"/>
      <c r="EJ35" s="14"/>
      <c r="EK35" s="14"/>
      <c r="EL35" s="14"/>
      <c r="EM35" s="14"/>
      <c r="EN35" s="14"/>
      <c r="EO35" s="14"/>
      <c r="EP35" s="14"/>
      <c r="EQ35" s="14"/>
      <c r="ER35" s="14"/>
      <c r="ES35" s="14"/>
      <c r="ET35" s="14"/>
      <c r="EU35" s="14"/>
      <c r="EV35" s="14"/>
      <c r="EW35" s="14"/>
      <c r="EX35" s="14"/>
      <c r="EY35" s="14"/>
      <c r="EZ35" s="14"/>
      <c r="FA35" s="14"/>
      <c r="FB35" s="14"/>
      <c r="FC35" s="14"/>
      <c r="FD35" s="14"/>
      <c r="FE35" s="14"/>
      <c r="FF35" s="14"/>
      <c r="FG35" s="14"/>
      <c r="FH35" s="14"/>
      <c r="FI35" s="14"/>
      <c r="FJ35" s="14"/>
      <c r="FK35" s="14"/>
      <c r="FL35" s="14"/>
      <c r="FM35" s="14"/>
      <c r="FN35" s="14"/>
      <c r="FO35" s="14"/>
      <c r="FP35" s="14"/>
      <c r="FQ35" s="14"/>
      <c r="FR35" s="14"/>
      <c r="FS35" s="14"/>
      <c r="FT35" s="14"/>
      <c r="FU35" s="14"/>
      <c r="FV35" s="14"/>
      <c r="FW35" s="14"/>
      <c r="FX35" s="14"/>
      <c r="FY35" s="14"/>
      <c r="FZ35" s="14"/>
      <c r="GA35" s="14"/>
      <c r="GB35" s="14"/>
      <c r="GC35" s="14"/>
      <c r="GD35" s="14"/>
      <c r="GE35" s="14"/>
      <c r="GF35" s="14"/>
      <c r="GG35" s="14"/>
    </row>
    <row r="36" s="7" customFormat="1" ht="60" customHeight="1" spans="1:189">
      <c r="A36" s="27">
        <v>34</v>
      </c>
      <c r="B36" s="28" t="s">
        <v>106</v>
      </c>
      <c r="C36" s="23" t="str">
        <f>_xlfn.DISPIMG("ID_E074CC0C04F04DA39EC12FA2A8338DF5",1)</f>
        <v>=DISPIMG("ID_E074CC0C04F04DA39EC12FA2A8338DF5",1)</v>
      </c>
      <c r="D36" s="53" t="s">
        <v>107</v>
      </c>
      <c r="E36" s="30">
        <v>30</v>
      </c>
      <c r="F36" s="28" t="s">
        <v>19</v>
      </c>
      <c r="G36" s="31"/>
      <c r="H36" s="32"/>
      <c r="I36" s="63" t="s">
        <v>108</v>
      </c>
      <c r="J36" s="10"/>
      <c r="K36" s="10"/>
      <c r="L36" s="10"/>
      <c r="M36" s="10"/>
      <c r="N36" s="10"/>
      <c r="O36" s="10"/>
      <c r="P36" s="10"/>
      <c r="Q36" s="10"/>
      <c r="R36" s="10"/>
      <c r="S36" s="10"/>
      <c r="T36" s="10"/>
      <c r="U36" s="10"/>
      <c r="V36" s="10"/>
      <c r="W36" s="10"/>
      <c r="X36" s="10"/>
      <c r="Y36" s="10"/>
      <c r="Z36" s="10"/>
      <c r="AA36" s="10"/>
      <c r="AB36" s="10"/>
      <c r="AC36" s="10"/>
      <c r="AD36" s="10"/>
      <c r="AE36" s="10"/>
      <c r="AF36" s="10"/>
      <c r="AG36" s="10"/>
      <c r="AH36" s="10"/>
      <c r="AI36" s="10"/>
      <c r="AJ36" s="10"/>
      <c r="AK36" s="10"/>
      <c r="AL36" s="10"/>
      <c r="AM36" s="10"/>
      <c r="AN36" s="10"/>
      <c r="AO36" s="10"/>
      <c r="AP36" s="10"/>
      <c r="AQ36" s="10"/>
      <c r="AR36" s="10"/>
      <c r="AS36" s="10"/>
      <c r="AT36" s="10"/>
      <c r="AU36" s="10"/>
      <c r="AV36" s="10"/>
      <c r="AW36" s="10"/>
      <c r="AX36" s="10"/>
      <c r="AY36" s="10"/>
      <c r="AZ36" s="10"/>
      <c r="BA36" s="10"/>
      <c r="BB36" s="10"/>
      <c r="BC36" s="10"/>
      <c r="BD36" s="10"/>
      <c r="BE36" s="10"/>
      <c r="BF36" s="10"/>
      <c r="BG36" s="10"/>
      <c r="BH36" s="10"/>
      <c r="BI36" s="10"/>
      <c r="BJ36" s="10"/>
      <c r="BK36" s="10"/>
      <c r="BL36" s="10"/>
      <c r="BM36" s="10"/>
      <c r="BN36" s="10"/>
      <c r="BO36" s="10"/>
      <c r="BP36" s="10"/>
      <c r="BQ36" s="10"/>
      <c r="BR36" s="10"/>
      <c r="BS36" s="10"/>
      <c r="BT36" s="10"/>
      <c r="BU36" s="10"/>
      <c r="BV36" s="10"/>
      <c r="BW36" s="10"/>
      <c r="BX36" s="10"/>
      <c r="BY36" s="10"/>
      <c r="BZ36" s="10"/>
      <c r="CA36" s="10"/>
      <c r="CB36" s="10"/>
      <c r="CC36" s="10"/>
      <c r="CD36" s="10"/>
      <c r="CE36" s="10"/>
      <c r="CF36" s="10"/>
      <c r="CG36" s="10"/>
      <c r="CH36" s="10"/>
      <c r="CI36" s="10"/>
      <c r="CJ36" s="10"/>
      <c r="CK36" s="10"/>
      <c r="CL36" s="10"/>
      <c r="CM36" s="10"/>
      <c r="CN36" s="10"/>
      <c r="CO36" s="10"/>
      <c r="CP36" s="10"/>
      <c r="CQ36" s="10"/>
      <c r="CR36" s="10"/>
      <c r="CS36" s="10"/>
      <c r="CT36" s="10"/>
      <c r="CU36" s="10"/>
      <c r="CV36" s="10"/>
      <c r="CW36" s="10"/>
      <c r="CX36" s="10"/>
      <c r="CY36" s="10"/>
      <c r="CZ36" s="10"/>
      <c r="DA36" s="10"/>
      <c r="DB36" s="10"/>
      <c r="DC36" s="10"/>
      <c r="DD36" s="10"/>
      <c r="DE36" s="10"/>
      <c r="DF36" s="10"/>
      <c r="DG36" s="10"/>
      <c r="DH36" s="10"/>
      <c r="DI36" s="10"/>
      <c r="DJ36" s="10"/>
      <c r="DK36" s="10"/>
      <c r="DL36" s="10"/>
      <c r="DM36" s="10"/>
      <c r="DN36" s="10"/>
      <c r="DO36" s="10"/>
      <c r="DP36" s="10"/>
      <c r="DQ36" s="10"/>
      <c r="DR36" s="10"/>
      <c r="DS36" s="10"/>
      <c r="DT36" s="10"/>
      <c r="DU36" s="10"/>
      <c r="DV36" s="10"/>
      <c r="DW36" s="10"/>
      <c r="DX36" s="10"/>
      <c r="DY36" s="10"/>
      <c r="DZ36" s="10"/>
      <c r="EA36" s="10"/>
      <c r="EB36" s="10"/>
      <c r="EC36" s="10"/>
      <c r="ED36" s="10"/>
      <c r="EE36" s="10"/>
      <c r="EF36" s="10"/>
      <c r="EG36" s="10"/>
      <c r="EH36" s="10"/>
      <c r="EI36" s="10"/>
      <c r="EJ36" s="10"/>
      <c r="EK36" s="10"/>
      <c r="EL36" s="10"/>
      <c r="EM36" s="10"/>
      <c r="EN36" s="10"/>
      <c r="EO36" s="10"/>
      <c r="EP36" s="10"/>
      <c r="EQ36" s="10"/>
      <c r="ER36" s="10"/>
      <c r="ES36" s="10"/>
      <c r="ET36" s="10"/>
      <c r="EU36" s="10"/>
      <c r="EV36" s="10"/>
      <c r="EW36" s="14"/>
      <c r="EX36" s="14"/>
      <c r="EY36" s="14"/>
      <c r="EZ36" s="14"/>
      <c r="FA36" s="14"/>
      <c r="FB36" s="14"/>
      <c r="FC36" s="14"/>
      <c r="FD36" s="14"/>
      <c r="FE36" s="14"/>
      <c r="FF36" s="14"/>
      <c r="FG36" s="14"/>
      <c r="FH36" s="14"/>
      <c r="FI36" s="14"/>
      <c r="FJ36" s="14"/>
      <c r="FK36" s="14"/>
      <c r="FL36" s="14"/>
      <c r="FM36" s="14"/>
      <c r="FN36" s="14"/>
      <c r="FO36" s="14"/>
      <c r="FP36" s="14"/>
      <c r="FQ36" s="14"/>
      <c r="FR36" s="14"/>
      <c r="FS36" s="14"/>
      <c r="FT36" s="14"/>
      <c r="FU36" s="14"/>
      <c r="FV36" s="14"/>
      <c r="FW36" s="14"/>
      <c r="FX36" s="14"/>
      <c r="FY36" s="14"/>
      <c r="FZ36" s="14"/>
      <c r="GA36" s="14"/>
      <c r="GB36" s="14"/>
    </row>
    <row r="37" s="7" customFormat="1" ht="60" customHeight="1" spans="1:189">
      <c r="A37" s="27">
        <v>35</v>
      </c>
      <c r="B37" s="27" t="s">
        <v>109</v>
      </c>
      <c r="C37" s="28" t="str">
        <f>_xlfn.DISPIMG("ID_00DCBB84A0724231AA8EB8D7C2FC0255",1)</f>
        <v>=DISPIMG("ID_00DCBB84A0724231AA8EB8D7C2FC0255",1)</v>
      </c>
      <c r="D37" s="64" t="s">
        <v>98</v>
      </c>
      <c r="E37" s="30">
        <v>41</v>
      </c>
      <c r="F37" s="28" t="s">
        <v>12</v>
      </c>
      <c r="G37" s="31"/>
      <c r="H37" s="32"/>
      <c r="I37" s="53" t="s">
        <v>110</v>
      </c>
      <c r="J37" s="10"/>
      <c r="K37" s="10"/>
      <c r="L37" s="10"/>
      <c r="M37" s="10"/>
      <c r="N37" s="10"/>
      <c r="O37" s="10"/>
      <c r="P37" s="10"/>
      <c r="Q37" s="10"/>
      <c r="R37" s="10"/>
      <c r="S37" s="10"/>
      <c r="T37" s="10"/>
      <c r="U37" s="10"/>
      <c r="V37" s="10"/>
      <c r="W37" s="10"/>
      <c r="X37" s="10"/>
      <c r="Y37" s="10"/>
      <c r="Z37" s="10"/>
      <c r="AA37" s="10"/>
      <c r="AB37" s="10"/>
      <c r="AC37" s="10"/>
      <c r="AD37" s="10"/>
      <c r="AE37" s="10"/>
      <c r="AF37" s="10"/>
      <c r="AG37" s="10"/>
      <c r="AH37" s="10"/>
      <c r="AI37" s="10"/>
      <c r="AJ37" s="10"/>
      <c r="AK37" s="10"/>
      <c r="AL37" s="10"/>
      <c r="AM37" s="10"/>
      <c r="AN37" s="10"/>
      <c r="AO37" s="10"/>
      <c r="AP37" s="10"/>
      <c r="AQ37" s="10"/>
      <c r="AR37" s="10"/>
      <c r="AS37" s="10"/>
      <c r="AT37" s="10"/>
      <c r="AU37" s="10"/>
      <c r="AV37" s="10"/>
      <c r="AW37" s="10"/>
      <c r="AX37" s="10"/>
      <c r="AY37" s="10"/>
      <c r="AZ37" s="10"/>
      <c r="BA37" s="10"/>
      <c r="BB37" s="10"/>
      <c r="BC37" s="10"/>
      <c r="BD37" s="10"/>
      <c r="BE37" s="10"/>
      <c r="BF37" s="10"/>
      <c r="BG37" s="10"/>
      <c r="BH37" s="10"/>
      <c r="BI37" s="10"/>
      <c r="BJ37" s="10"/>
      <c r="BK37" s="10"/>
      <c r="BL37" s="10"/>
      <c r="BM37" s="10"/>
      <c r="BN37" s="10"/>
      <c r="BO37" s="10"/>
      <c r="BP37" s="10"/>
      <c r="BQ37" s="10"/>
      <c r="BR37" s="10"/>
      <c r="BS37" s="10"/>
      <c r="BT37" s="10"/>
      <c r="BU37" s="10"/>
      <c r="BV37" s="10"/>
      <c r="BW37" s="10"/>
      <c r="BX37" s="10"/>
      <c r="BY37" s="10"/>
      <c r="BZ37" s="10"/>
      <c r="CA37" s="10"/>
      <c r="CB37" s="10"/>
      <c r="CC37" s="10"/>
      <c r="CD37" s="10"/>
      <c r="CE37" s="10"/>
      <c r="CF37" s="10"/>
      <c r="CG37" s="10"/>
      <c r="CH37" s="10"/>
      <c r="CI37" s="10"/>
      <c r="CJ37" s="10"/>
      <c r="CK37" s="10"/>
      <c r="CL37" s="10"/>
      <c r="CM37" s="10"/>
      <c r="CN37" s="10"/>
      <c r="CO37" s="10"/>
      <c r="CP37" s="10"/>
      <c r="CQ37" s="10"/>
      <c r="CR37" s="10"/>
      <c r="CS37" s="10"/>
      <c r="CT37" s="10"/>
      <c r="CU37" s="10"/>
      <c r="CV37" s="10"/>
      <c r="CW37" s="10"/>
      <c r="CX37" s="10"/>
      <c r="CY37" s="10"/>
      <c r="CZ37" s="10"/>
      <c r="DA37" s="10"/>
      <c r="DB37" s="10"/>
      <c r="DC37" s="10"/>
      <c r="DD37" s="10"/>
      <c r="DE37" s="10"/>
      <c r="DF37" s="10"/>
      <c r="DG37" s="10"/>
      <c r="DH37" s="10"/>
      <c r="DI37" s="10"/>
      <c r="DJ37" s="10"/>
      <c r="DK37" s="10"/>
      <c r="DL37" s="10"/>
      <c r="DM37" s="10"/>
      <c r="DN37" s="10"/>
      <c r="DO37" s="10"/>
      <c r="DP37" s="10"/>
      <c r="DQ37" s="10"/>
      <c r="DR37" s="10"/>
      <c r="DS37" s="10"/>
      <c r="DT37" s="10"/>
      <c r="DU37" s="10"/>
      <c r="DV37" s="10"/>
      <c r="DW37" s="10"/>
      <c r="DX37" s="10"/>
      <c r="DY37" s="10"/>
      <c r="DZ37" s="10"/>
      <c r="EA37" s="10"/>
      <c r="EB37" s="10"/>
      <c r="EC37" s="10"/>
      <c r="ED37" s="10"/>
      <c r="EE37" s="10"/>
      <c r="EF37" s="10"/>
      <c r="EG37" s="10"/>
      <c r="EH37" s="10"/>
      <c r="EI37" s="10"/>
      <c r="EJ37" s="10"/>
      <c r="EK37" s="10"/>
      <c r="EL37" s="10"/>
      <c r="EM37" s="10"/>
      <c r="EN37" s="10"/>
      <c r="EO37" s="10"/>
      <c r="EP37" s="10"/>
      <c r="EQ37" s="10"/>
      <c r="ER37" s="10"/>
      <c r="ES37" s="10"/>
      <c r="ET37" s="10"/>
      <c r="EU37" s="10"/>
      <c r="EV37" s="10"/>
      <c r="EW37" s="14"/>
      <c r="EX37" s="14"/>
      <c r="EY37" s="14"/>
      <c r="EZ37" s="14"/>
      <c r="FA37" s="14"/>
      <c r="FB37" s="14"/>
      <c r="FC37" s="14"/>
      <c r="FD37" s="14"/>
      <c r="FE37" s="14"/>
      <c r="FF37" s="14"/>
      <c r="FG37" s="14"/>
      <c r="FH37" s="14"/>
      <c r="FI37" s="14"/>
      <c r="FJ37" s="14"/>
      <c r="FK37" s="14"/>
      <c r="FL37" s="14"/>
      <c r="FM37" s="14"/>
      <c r="FN37" s="14"/>
      <c r="FO37" s="14"/>
      <c r="FP37" s="14"/>
      <c r="FQ37" s="14"/>
      <c r="FR37" s="14"/>
      <c r="FS37" s="14"/>
      <c r="FT37" s="14"/>
      <c r="FU37" s="14"/>
      <c r="FV37" s="14"/>
      <c r="FW37" s="14"/>
      <c r="FX37" s="14"/>
      <c r="FY37" s="14"/>
      <c r="FZ37" s="14"/>
      <c r="GA37" s="14"/>
      <c r="GB37" s="14"/>
    </row>
    <row r="38" s="7" customFormat="1" ht="60" customHeight="1" spans="1:189">
      <c r="A38" s="27">
        <v>36</v>
      </c>
      <c r="B38" s="39" t="s">
        <v>111</v>
      </c>
      <c r="C38" s="28" t="str">
        <f>_xlfn.DISPIMG("ID_105FD1B9BE614B24AB9C3007616C1EC0",1)</f>
        <v>=DISPIMG("ID_105FD1B9BE614B24AB9C3007616C1EC0",1)</v>
      </c>
      <c r="D38" s="30" t="s">
        <v>112</v>
      </c>
      <c r="E38" s="30">
        <v>19</v>
      </c>
      <c r="F38" s="28" t="s">
        <v>12</v>
      </c>
      <c r="G38" s="31"/>
      <c r="H38" s="32"/>
      <c r="I38" s="53" t="s">
        <v>113</v>
      </c>
      <c r="J38" s="10"/>
      <c r="K38" s="10"/>
      <c r="L38" s="10"/>
      <c r="M38" s="10"/>
      <c r="N38" s="10"/>
      <c r="O38" s="10"/>
      <c r="P38" s="10"/>
      <c r="Q38" s="10"/>
      <c r="R38" s="10"/>
      <c r="S38" s="10"/>
      <c r="T38" s="10"/>
      <c r="U38" s="10"/>
      <c r="V38" s="10"/>
      <c r="W38" s="10"/>
      <c r="X38" s="10"/>
      <c r="Y38" s="10"/>
      <c r="Z38" s="10"/>
      <c r="AA38" s="10"/>
      <c r="AB38" s="10"/>
      <c r="AC38" s="10"/>
      <c r="AD38" s="10"/>
      <c r="AE38" s="10"/>
      <c r="AF38" s="10"/>
      <c r="AG38" s="10"/>
      <c r="AH38" s="10"/>
      <c r="AI38" s="10"/>
      <c r="AJ38" s="10"/>
      <c r="AK38" s="10"/>
      <c r="AL38" s="10"/>
      <c r="AM38" s="10"/>
      <c r="AN38" s="10"/>
      <c r="AO38" s="10"/>
      <c r="AP38" s="10"/>
      <c r="AQ38" s="10"/>
      <c r="AR38" s="10"/>
      <c r="AS38" s="10"/>
      <c r="AT38" s="10"/>
      <c r="AU38" s="10"/>
      <c r="AV38" s="10"/>
      <c r="AW38" s="10"/>
      <c r="AX38" s="10"/>
      <c r="AY38" s="10"/>
      <c r="AZ38" s="10"/>
      <c r="BA38" s="10"/>
      <c r="BB38" s="10"/>
      <c r="BC38" s="10"/>
      <c r="BD38" s="10"/>
      <c r="BE38" s="10"/>
      <c r="BF38" s="10"/>
      <c r="BG38" s="10"/>
      <c r="BH38" s="10"/>
      <c r="BI38" s="10"/>
      <c r="BJ38" s="10"/>
      <c r="BK38" s="10"/>
      <c r="BL38" s="10"/>
      <c r="BM38" s="10"/>
      <c r="BN38" s="10"/>
      <c r="BO38" s="10"/>
      <c r="BP38" s="10"/>
      <c r="BQ38" s="10"/>
      <c r="BR38" s="10"/>
      <c r="BS38" s="10"/>
      <c r="BT38" s="10"/>
      <c r="BU38" s="10"/>
      <c r="BV38" s="10"/>
      <c r="BW38" s="10"/>
      <c r="BX38" s="10"/>
      <c r="BY38" s="10"/>
      <c r="BZ38" s="10"/>
      <c r="CA38" s="10"/>
      <c r="CB38" s="10"/>
      <c r="CC38" s="10"/>
      <c r="CD38" s="10"/>
      <c r="CE38" s="10"/>
      <c r="CF38" s="10"/>
      <c r="CG38" s="10"/>
      <c r="CH38" s="10"/>
      <c r="CI38" s="10"/>
      <c r="CJ38" s="10"/>
      <c r="CK38" s="10"/>
      <c r="CL38" s="10"/>
      <c r="CM38" s="10"/>
      <c r="CN38" s="10"/>
      <c r="CO38" s="10"/>
      <c r="CP38" s="10"/>
      <c r="CQ38" s="10"/>
      <c r="CR38" s="10"/>
      <c r="CS38" s="10"/>
      <c r="CT38" s="10"/>
      <c r="CU38" s="10"/>
      <c r="CV38" s="10"/>
      <c r="CW38" s="10"/>
      <c r="CX38" s="10"/>
      <c r="CY38" s="10"/>
      <c r="CZ38" s="10"/>
      <c r="DA38" s="10"/>
      <c r="DB38" s="10"/>
      <c r="DC38" s="10"/>
      <c r="DD38" s="10"/>
      <c r="DE38" s="10"/>
      <c r="DF38" s="10"/>
      <c r="DG38" s="10"/>
      <c r="DH38" s="10"/>
      <c r="DI38" s="10"/>
      <c r="DJ38" s="10"/>
      <c r="DK38" s="10"/>
      <c r="DL38" s="10"/>
      <c r="DM38" s="10"/>
      <c r="DN38" s="10"/>
      <c r="DO38" s="10"/>
      <c r="DP38" s="10"/>
      <c r="DQ38" s="10"/>
      <c r="DR38" s="10"/>
      <c r="DS38" s="10"/>
      <c r="DT38" s="10"/>
      <c r="DU38" s="10"/>
      <c r="DV38" s="10"/>
      <c r="DW38" s="10"/>
      <c r="DX38" s="10"/>
      <c r="DY38" s="10"/>
      <c r="DZ38" s="10"/>
      <c r="EA38" s="10"/>
      <c r="EB38" s="10"/>
      <c r="EC38" s="10"/>
      <c r="ED38" s="10"/>
      <c r="EE38" s="10"/>
      <c r="EF38" s="10"/>
      <c r="EG38" s="10"/>
      <c r="EH38" s="10"/>
      <c r="EI38" s="10"/>
      <c r="EJ38" s="10"/>
      <c r="EK38" s="10"/>
      <c r="EL38" s="10"/>
      <c r="EM38" s="10"/>
      <c r="EN38" s="10"/>
      <c r="EO38" s="10"/>
      <c r="EP38" s="10"/>
      <c r="EQ38" s="10"/>
      <c r="ER38" s="10"/>
      <c r="ES38" s="10"/>
      <c r="ET38" s="10"/>
      <c r="EU38" s="10"/>
      <c r="EV38" s="10"/>
      <c r="EW38" s="14"/>
      <c r="EX38" s="14"/>
      <c r="EY38" s="14"/>
      <c r="EZ38" s="14"/>
      <c r="FA38" s="14"/>
      <c r="FB38" s="14"/>
      <c r="FC38" s="14"/>
      <c r="FD38" s="14"/>
      <c r="FE38" s="14"/>
      <c r="FF38" s="14"/>
      <c r="FG38" s="14"/>
      <c r="FH38" s="14"/>
      <c r="FI38" s="14"/>
      <c r="FJ38" s="14"/>
      <c r="FK38" s="14"/>
      <c r="FL38" s="14"/>
      <c r="FM38" s="14"/>
      <c r="FN38" s="14"/>
      <c r="FO38" s="14"/>
      <c r="FP38" s="14"/>
      <c r="FQ38" s="14"/>
      <c r="FR38" s="14"/>
      <c r="FS38" s="14"/>
      <c r="FT38" s="14"/>
      <c r="FU38" s="14"/>
      <c r="FV38" s="14"/>
      <c r="FW38" s="14"/>
      <c r="FX38" s="14"/>
      <c r="FY38" s="14"/>
      <c r="FZ38" s="14"/>
      <c r="GA38" s="14"/>
      <c r="GB38" s="14"/>
    </row>
    <row r="39" s="5" customFormat="1" ht="60" customHeight="1" spans="1:189">
      <c r="A39" s="43">
        <v>37</v>
      </c>
      <c r="B39" s="46" t="s">
        <v>114</v>
      </c>
      <c r="C39" s="65" t="str">
        <f>_xlfn.DISPIMG("ID_537ED8A230424A6A8A79E634ACA39EF6",1)</f>
        <v>=DISPIMG("ID_537ED8A230424A6A8A79E634ACA39EF6",1)</v>
      </c>
      <c r="D39" s="66" t="s">
        <v>115</v>
      </c>
      <c r="E39" s="46">
        <v>8</v>
      </c>
      <c r="F39" s="44" t="s">
        <v>19</v>
      </c>
      <c r="G39" s="47"/>
      <c r="H39" s="48"/>
      <c r="I39" s="49" t="s">
        <v>116</v>
      </c>
      <c r="J39" s="12"/>
      <c r="K39" s="12"/>
      <c r="L39" s="12"/>
      <c r="M39" s="12"/>
      <c r="N39" s="12"/>
      <c r="O39" s="12"/>
      <c r="P39" s="12"/>
      <c r="Q39" s="12"/>
      <c r="R39" s="12"/>
      <c r="S39" s="12"/>
      <c r="T39" s="12"/>
      <c r="U39" s="12"/>
      <c r="V39" s="12"/>
      <c r="W39" s="12"/>
      <c r="X39" s="12"/>
      <c r="Y39" s="12"/>
      <c r="Z39" s="12"/>
      <c r="AA39" s="12"/>
      <c r="AB39" s="12"/>
      <c r="AC39" s="12"/>
      <c r="AD39" s="12"/>
      <c r="AE39" s="12"/>
      <c r="AF39" s="12"/>
      <c r="AG39" s="12"/>
      <c r="AH39" s="12"/>
      <c r="AI39" s="12"/>
      <c r="AJ39" s="12"/>
      <c r="AK39" s="12"/>
      <c r="AL39" s="12"/>
      <c r="AM39" s="12"/>
      <c r="AN39" s="12"/>
      <c r="AO39" s="12"/>
      <c r="AP39" s="12"/>
      <c r="AQ39" s="12"/>
      <c r="AR39" s="12"/>
      <c r="AS39" s="12"/>
      <c r="AT39" s="12"/>
      <c r="AU39" s="12"/>
      <c r="AV39" s="12"/>
      <c r="AW39" s="12"/>
      <c r="AX39" s="12"/>
      <c r="AY39" s="12"/>
      <c r="AZ39" s="12"/>
      <c r="BA39" s="12"/>
      <c r="BB39" s="12"/>
      <c r="BC39" s="12"/>
      <c r="BD39" s="12"/>
      <c r="BE39" s="12"/>
      <c r="BF39" s="12"/>
      <c r="BG39" s="12"/>
      <c r="BH39" s="12"/>
      <c r="BI39" s="12"/>
      <c r="BJ39" s="12"/>
      <c r="BK39" s="12"/>
      <c r="BL39" s="12"/>
      <c r="BM39" s="12"/>
      <c r="BN39" s="12"/>
      <c r="BO39" s="12"/>
      <c r="BP39" s="12"/>
      <c r="BQ39" s="12"/>
      <c r="BR39" s="12"/>
      <c r="BS39" s="12"/>
      <c r="BT39" s="12"/>
      <c r="BU39" s="12"/>
      <c r="BV39" s="12"/>
      <c r="BW39" s="12"/>
      <c r="BX39" s="12"/>
      <c r="BY39" s="12"/>
      <c r="BZ39" s="12"/>
      <c r="CA39" s="12"/>
      <c r="CB39" s="12"/>
      <c r="CC39" s="12"/>
      <c r="CD39" s="12"/>
      <c r="CE39" s="12"/>
      <c r="CF39" s="12"/>
      <c r="CG39" s="12"/>
      <c r="CH39" s="12"/>
      <c r="CI39" s="12"/>
      <c r="CJ39" s="12"/>
      <c r="CK39" s="12"/>
      <c r="CL39" s="12"/>
      <c r="CM39" s="12"/>
      <c r="CN39" s="12"/>
      <c r="CO39" s="12"/>
      <c r="CP39" s="12"/>
      <c r="CQ39" s="12"/>
      <c r="CR39" s="12"/>
      <c r="CS39" s="12"/>
      <c r="CT39" s="12"/>
      <c r="CU39" s="12"/>
      <c r="CV39" s="12"/>
      <c r="CW39" s="12"/>
      <c r="CX39" s="12"/>
      <c r="CY39" s="12"/>
      <c r="CZ39" s="12"/>
      <c r="DA39" s="12"/>
      <c r="DB39" s="12"/>
      <c r="DC39" s="12"/>
      <c r="DD39" s="12"/>
      <c r="DE39" s="12"/>
      <c r="DF39" s="12"/>
      <c r="DG39" s="12"/>
      <c r="DH39" s="12"/>
      <c r="DI39" s="12"/>
      <c r="DJ39" s="12"/>
      <c r="DK39" s="12"/>
      <c r="DL39" s="12"/>
      <c r="DM39" s="12"/>
      <c r="DN39" s="12"/>
      <c r="DO39" s="12"/>
      <c r="DP39" s="12"/>
      <c r="DQ39" s="12"/>
      <c r="DR39" s="12"/>
      <c r="DS39" s="12"/>
      <c r="DT39" s="12"/>
      <c r="DU39" s="12"/>
      <c r="DV39" s="12"/>
      <c r="DW39" s="12"/>
      <c r="DX39" s="12"/>
      <c r="DY39" s="12"/>
      <c r="DZ39" s="12"/>
      <c r="EA39" s="12"/>
      <c r="EB39" s="12"/>
      <c r="EC39" s="12"/>
      <c r="ED39" s="12"/>
      <c r="EE39" s="12"/>
      <c r="EF39" s="12"/>
      <c r="EG39" s="12"/>
      <c r="EH39" s="12"/>
      <c r="EI39" s="12"/>
      <c r="EJ39" s="12"/>
      <c r="EK39" s="12"/>
      <c r="EL39" s="12"/>
      <c r="EM39" s="12"/>
      <c r="EN39" s="12"/>
      <c r="EO39" s="12"/>
      <c r="EP39" s="12"/>
      <c r="EQ39" s="12"/>
      <c r="ER39" s="12"/>
      <c r="ES39" s="12"/>
      <c r="ET39" s="12"/>
      <c r="EU39" s="12"/>
      <c r="EV39" s="12"/>
      <c r="EW39" s="50"/>
      <c r="EX39" s="50"/>
      <c r="EY39" s="50"/>
      <c r="EZ39" s="50"/>
      <c r="FA39" s="50"/>
      <c r="FB39" s="50"/>
      <c r="FC39" s="50"/>
      <c r="FD39" s="50"/>
      <c r="FE39" s="50"/>
      <c r="FF39" s="50"/>
      <c r="FG39" s="50"/>
      <c r="FH39" s="50"/>
      <c r="FI39" s="50"/>
      <c r="FJ39" s="50"/>
      <c r="FK39" s="50"/>
      <c r="FL39" s="50"/>
      <c r="FM39" s="50"/>
      <c r="FN39" s="50"/>
      <c r="FO39" s="50"/>
      <c r="FP39" s="50"/>
      <c r="FQ39" s="50"/>
      <c r="FR39" s="50"/>
      <c r="FS39" s="50"/>
      <c r="FT39" s="50"/>
      <c r="FU39" s="50"/>
      <c r="FV39" s="50"/>
      <c r="FW39" s="50"/>
      <c r="FX39" s="50"/>
      <c r="FY39" s="50"/>
      <c r="FZ39" s="50"/>
      <c r="GA39" s="50"/>
      <c r="GB39" s="50"/>
    </row>
    <row r="40" s="5" customFormat="1" ht="60" customHeight="1" spans="1:189">
      <c r="A40" s="43">
        <v>38</v>
      </c>
      <c r="B40" s="46" t="s">
        <v>117</v>
      </c>
      <c r="C40" s="67" t="str">
        <f>_xlfn.DISPIMG("ID_401B7B80B905461FBC102C7E45997D1B",1)</f>
        <v>=DISPIMG("ID_401B7B80B905461FBC102C7E45997D1B",1)</v>
      </c>
      <c r="D40" s="66" t="s">
        <v>118</v>
      </c>
      <c r="E40" s="46">
        <v>6</v>
      </c>
      <c r="F40" s="44" t="s">
        <v>19</v>
      </c>
      <c r="G40" s="47"/>
      <c r="H40" s="48"/>
      <c r="I40" s="68" t="s">
        <v>116</v>
      </c>
      <c r="J40" s="12"/>
      <c r="K40" s="12"/>
      <c r="L40" s="12"/>
      <c r="M40" s="12"/>
      <c r="N40" s="12"/>
      <c r="O40" s="12"/>
      <c r="P40" s="12"/>
      <c r="Q40" s="12"/>
      <c r="R40" s="12"/>
      <c r="S40" s="12"/>
      <c r="T40" s="12"/>
      <c r="U40" s="12"/>
      <c r="V40" s="12"/>
      <c r="W40" s="12"/>
      <c r="X40" s="12"/>
      <c r="Y40" s="12"/>
      <c r="Z40" s="12"/>
      <c r="AA40" s="12"/>
      <c r="AB40" s="12"/>
      <c r="AC40" s="12"/>
      <c r="AD40" s="12"/>
      <c r="AE40" s="12"/>
      <c r="AF40" s="12"/>
      <c r="AG40" s="12"/>
      <c r="AH40" s="12"/>
      <c r="AI40" s="12"/>
      <c r="AJ40" s="12"/>
      <c r="AK40" s="12"/>
      <c r="AL40" s="12"/>
      <c r="AM40" s="12"/>
      <c r="AN40" s="12"/>
      <c r="AO40" s="12"/>
      <c r="AP40" s="12"/>
      <c r="AQ40" s="12"/>
      <c r="AR40" s="12"/>
      <c r="AS40" s="12"/>
      <c r="AT40" s="12"/>
      <c r="AU40" s="12"/>
      <c r="AV40" s="12"/>
      <c r="AW40" s="12"/>
      <c r="AX40" s="12"/>
      <c r="AY40" s="12"/>
      <c r="AZ40" s="12"/>
      <c r="BA40" s="12"/>
      <c r="BB40" s="12"/>
      <c r="BC40" s="12"/>
      <c r="BD40" s="12"/>
      <c r="BE40" s="12"/>
      <c r="BF40" s="12"/>
      <c r="BG40" s="12"/>
      <c r="BH40" s="12"/>
      <c r="BI40" s="12"/>
      <c r="BJ40" s="12"/>
      <c r="BK40" s="12"/>
      <c r="BL40" s="12"/>
      <c r="BM40" s="12"/>
      <c r="BN40" s="12"/>
      <c r="BO40" s="12"/>
      <c r="BP40" s="12"/>
      <c r="BQ40" s="12"/>
      <c r="BR40" s="12"/>
      <c r="BS40" s="12"/>
      <c r="BT40" s="12"/>
      <c r="BU40" s="12"/>
      <c r="BV40" s="12"/>
      <c r="BW40" s="12"/>
      <c r="BX40" s="12"/>
      <c r="BY40" s="12"/>
      <c r="BZ40" s="12"/>
      <c r="CA40" s="12"/>
      <c r="CB40" s="12"/>
      <c r="CC40" s="12"/>
      <c r="CD40" s="12"/>
      <c r="CE40" s="12"/>
      <c r="CF40" s="12"/>
      <c r="CG40" s="12"/>
      <c r="CH40" s="12"/>
      <c r="CI40" s="12"/>
      <c r="CJ40" s="12"/>
      <c r="CK40" s="12"/>
      <c r="CL40" s="12"/>
      <c r="CM40" s="12"/>
      <c r="CN40" s="12"/>
      <c r="CO40" s="12"/>
      <c r="CP40" s="12"/>
      <c r="CQ40" s="12"/>
      <c r="CR40" s="12"/>
      <c r="CS40" s="12"/>
      <c r="CT40" s="12"/>
      <c r="CU40" s="12"/>
      <c r="CV40" s="12"/>
      <c r="CW40" s="12"/>
      <c r="CX40" s="12"/>
      <c r="CY40" s="12"/>
      <c r="CZ40" s="12"/>
      <c r="DA40" s="12"/>
      <c r="DB40" s="12"/>
      <c r="DC40" s="12"/>
      <c r="DD40" s="12"/>
      <c r="DE40" s="12"/>
      <c r="DF40" s="12"/>
      <c r="DG40" s="12"/>
      <c r="DH40" s="12"/>
      <c r="DI40" s="12"/>
      <c r="DJ40" s="12"/>
      <c r="DK40" s="12"/>
      <c r="DL40" s="12"/>
      <c r="DM40" s="12"/>
      <c r="DN40" s="12"/>
      <c r="DO40" s="12"/>
      <c r="DP40" s="12"/>
      <c r="DQ40" s="12"/>
      <c r="DR40" s="12"/>
      <c r="DS40" s="12"/>
      <c r="DT40" s="12"/>
      <c r="DU40" s="12"/>
      <c r="DV40" s="12"/>
      <c r="DW40" s="12"/>
      <c r="DX40" s="12"/>
      <c r="DY40" s="12"/>
      <c r="DZ40" s="12"/>
      <c r="EA40" s="12"/>
      <c r="EB40" s="12"/>
      <c r="EC40" s="12"/>
      <c r="ED40" s="12"/>
      <c r="EE40" s="12"/>
      <c r="EF40" s="12"/>
      <c r="EG40" s="12"/>
      <c r="EH40" s="12"/>
      <c r="EI40" s="12"/>
      <c r="EJ40" s="12"/>
      <c r="EK40" s="12"/>
      <c r="EL40" s="12"/>
      <c r="EM40" s="12"/>
      <c r="EN40" s="12"/>
      <c r="EO40" s="12"/>
      <c r="EP40" s="12"/>
      <c r="EQ40" s="12"/>
      <c r="ER40" s="12"/>
      <c r="ES40" s="12"/>
      <c r="ET40" s="12"/>
      <c r="EU40" s="12"/>
      <c r="EV40" s="12"/>
      <c r="EW40" s="50"/>
      <c r="EX40" s="50"/>
      <c r="EY40" s="50"/>
      <c r="EZ40" s="50"/>
      <c r="FA40" s="50"/>
      <c r="FB40" s="50"/>
      <c r="FC40" s="50"/>
      <c r="FD40" s="50"/>
      <c r="FE40" s="50"/>
      <c r="FF40" s="50"/>
      <c r="FG40" s="50"/>
      <c r="FH40" s="50"/>
      <c r="FI40" s="50"/>
      <c r="FJ40" s="50"/>
      <c r="FK40" s="50"/>
      <c r="FL40" s="50"/>
      <c r="FM40" s="50"/>
      <c r="FN40" s="50"/>
      <c r="FO40" s="50"/>
      <c r="FP40" s="50"/>
      <c r="FQ40" s="50"/>
      <c r="FR40" s="50"/>
      <c r="FS40" s="50"/>
      <c r="FT40" s="50"/>
      <c r="FU40" s="50"/>
      <c r="FV40" s="50"/>
      <c r="FW40" s="50"/>
      <c r="FX40" s="50"/>
      <c r="FY40" s="50"/>
      <c r="FZ40" s="50"/>
      <c r="GA40" s="50"/>
      <c r="GB40" s="50"/>
    </row>
    <row r="41" s="7" customFormat="1" ht="60" customHeight="1" spans="1:189">
      <c r="A41" s="27">
        <v>39</v>
      </c>
      <c r="B41" s="30" t="s">
        <v>119</v>
      </c>
      <c r="C41" s="69" t="str">
        <f>_xlfn.DISPIMG("ID_714EC086A17D4881BAA80C0D7C8D8054",1)</f>
        <v>=DISPIMG("ID_714EC086A17D4881BAA80C0D7C8D8054",1)</v>
      </c>
      <c r="D41" s="70" t="s">
        <v>120</v>
      </c>
      <c r="E41" s="30">
        <v>9</v>
      </c>
      <c r="F41" s="28" t="s">
        <v>19</v>
      </c>
      <c r="G41" s="31"/>
      <c r="H41" s="32"/>
      <c r="I41" s="60" t="s">
        <v>121</v>
      </c>
      <c r="J41" s="10"/>
      <c r="K41" s="10"/>
      <c r="L41" s="10"/>
      <c r="M41" s="10"/>
      <c r="N41" s="10"/>
      <c r="O41" s="10"/>
      <c r="P41" s="10"/>
      <c r="Q41" s="10"/>
      <c r="R41" s="10"/>
      <c r="S41" s="10"/>
      <c r="T41" s="10"/>
      <c r="U41" s="10"/>
      <c r="V41" s="10"/>
      <c r="W41" s="10"/>
      <c r="X41" s="10"/>
      <c r="Y41" s="10"/>
      <c r="Z41" s="10"/>
      <c r="AA41" s="10"/>
      <c r="AB41" s="10"/>
      <c r="AC41" s="10"/>
      <c r="AD41" s="10"/>
      <c r="AE41" s="10"/>
      <c r="AF41" s="10"/>
      <c r="AG41" s="10"/>
      <c r="AH41" s="10"/>
      <c r="AI41" s="10"/>
      <c r="AJ41" s="10"/>
      <c r="AK41" s="10"/>
      <c r="AL41" s="10"/>
      <c r="AM41" s="10"/>
      <c r="AN41" s="10"/>
      <c r="AO41" s="10"/>
      <c r="AP41" s="10"/>
      <c r="AQ41" s="10"/>
      <c r="AR41" s="10"/>
      <c r="AS41" s="10"/>
      <c r="AT41" s="10"/>
      <c r="AU41" s="10"/>
      <c r="AV41" s="10"/>
      <c r="AW41" s="10"/>
      <c r="AX41" s="10"/>
      <c r="AY41" s="10"/>
      <c r="AZ41" s="10"/>
      <c r="BA41" s="10"/>
      <c r="BB41" s="10"/>
      <c r="BC41" s="10"/>
      <c r="BD41" s="10"/>
      <c r="BE41" s="10"/>
      <c r="BF41" s="10"/>
      <c r="BG41" s="10"/>
      <c r="BH41" s="10"/>
      <c r="BI41" s="10"/>
      <c r="BJ41" s="10"/>
      <c r="BK41" s="10"/>
      <c r="BL41" s="10"/>
      <c r="BM41" s="10"/>
      <c r="BN41" s="10"/>
      <c r="BO41" s="10"/>
      <c r="BP41" s="10"/>
      <c r="BQ41" s="10"/>
      <c r="BR41" s="10"/>
      <c r="BS41" s="10"/>
      <c r="BT41" s="10"/>
      <c r="BU41" s="10"/>
      <c r="BV41" s="10"/>
      <c r="BW41" s="10"/>
      <c r="BX41" s="10"/>
      <c r="BY41" s="10"/>
      <c r="BZ41" s="10"/>
      <c r="CA41" s="10"/>
      <c r="CB41" s="10"/>
      <c r="CC41" s="10"/>
      <c r="CD41" s="10"/>
      <c r="CE41" s="10"/>
      <c r="CF41" s="10"/>
      <c r="CG41" s="10"/>
      <c r="CH41" s="10"/>
      <c r="CI41" s="10"/>
      <c r="CJ41" s="10"/>
      <c r="CK41" s="10"/>
      <c r="CL41" s="10"/>
      <c r="CM41" s="10"/>
      <c r="CN41" s="10"/>
      <c r="CO41" s="10"/>
      <c r="CP41" s="10"/>
      <c r="CQ41" s="10"/>
      <c r="CR41" s="10"/>
      <c r="CS41" s="10"/>
      <c r="CT41" s="10"/>
      <c r="CU41" s="10"/>
      <c r="CV41" s="10"/>
      <c r="CW41" s="10"/>
      <c r="CX41" s="10"/>
      <c r="CY41" s="10"/>
      <c r="CZ41" s="10"/>
      <c r="DA41" s="10"/>
      <c r="DB41" s="10"/>
      <c r="DC41" s="10"/>
      <c r="DD41" s="10"/>
      <c r="DE41" s="10"/>
      <c r="DF41" s="10"/>
      <c r="DG41" s="10"/>
      <c r="DH41" s="10"/>
      <c r="DI41" s="10"/>
      <c r="DJ41" s="10"/>
      <c r="DK41" s="10"/>
      <c r="DL41" s="10"/>
      <c r="DM41" s="10"/>
      <c r="DN41" s="10"/>
      <c r="DO41" s="10"/>
      <c r="DP41" s="10"/>
      <c r="DQ41" s="10"/>
      <c r="DR41" s="10"/>
      <c r="DS41" s="10"/>
      <c r="DT41" s="10"/>
      <c r="DU41" s="10"/>
      <c r="DV41" s="10"/>
      <c r="DW41" s="10"/>
      <c r="DX41" s="10"/>
      <c r="DY41" s="10"/>
      <c r="DZ41" s="10"/>
      <c r="EA41" s="10"/>
      <c r="EB41" s="10"/>
      <c r="EC41" s="10"/>
      <c r="ED41" s="10"/>
      <c r="EE41" s="10"/>
      <c r="EF41" s="10"/>
      <c r="EG41" s="10"/>
      <c r="EH41" s="10"/>
      <c r="EI41" s="10"/>
      <c r="EJ41" s="10"/>
      <c r="EK41" s="10"/>
      <c r="EL41" s="10"/>
      <c r="EM41" s="10"/>
      <c r="EN41" s="10"/>
      <c r="EO41" s="10"/>
      <c r="EP41" s="10"/>
      <c r="EQ41" s="10"/>
      <c r="ER41" s="10"/>
      <c r="ES41" s="10"/>
      <c r="ET41" s="10"/>
      <c r="EU41" s="10"/>
      <c r="EV41" s="10"/>
      <c r="EW41" s="14"/>
      <c r="EX41" s="14"/>
      <c r="EY41" s="14"/>
      <c r="EZ41" s="14"/>
      <c r="FA41" s="14"/>
      <c r="FB41" s="14"/>
      <c r="FC41" s="14"/>
      <c r="FD41" s="14"/>
      <c r="FE41" s="14"/>
      <c r="FF41" s="14"/>
      <c r="FG41" s="14"/>
      <c r="FH41" s="14"/>
      <c r="FI41" s="14"/>
      <c r="FJ41" s="14"/>
      <c r="FK41" s="14"/>
      <c r="FL41" s="14"/>
      <c r="FM41" s="14"/>
      <c r="FN41" s="14"/>
      <c r="FO41" s="14"/>
      <c r="FP41" s="14"/>
      <c r="FQ41" s="14"/>
      <c r="FR41" s="14"/>
      <c r="FS41" s="14"/>
      <c r="FT41" s="14"/>
      <c r="FU41" s="14"/>
      <c r="FV41" s="14"/>
      <c r="FW41" s="14"/>
      <c r="FX41" s="14"/>
      <c r="FY41" s="14"/>
      <c r="FZ41" s="14"/>
      <c r="GA41" s="14"/>
      <c r="GB41" s="14"/>
    </row>
    <row r="42" s="7" customFormat="1" ht="60" customHeight="1" spans="1:189">
      <c r="A42" s="27">
        <v>40</v>
      </c>
      <c r="B42" s="39" t="s">
        <v>122</v>
      </c>
      <c r="C42" s="28" t="str">
        <f>_xlfn.DISPIMG("ID_7AAA6B8FE66249B0A38F7FBADFE3BE78",1)</f>
        <v>=DISPIMG("ID_7AAA6B8FE66249B0A38F7FBADFE3BE78",1)</v>
      </c>
      <c r="D42" s="28" t="s">
        <v>123</v>
      </c>
      <c r="E42" s="30">
        <v>9</v>
      </c>
      <c r="F42" s="28" t="s">
        <v>19</v>
      </c>
      <c r="G42" s="31"/>
      <c r="H42" s="32"/>
      <c r="I42" s="60" t="s">
        <v>124</v>
      </c>
      <c r="J42" s="10"/>
      <c r="K42" s="10"/>
      <c r="L42" s="10"/>
      <c r="M42" s="10"/>
      <c r="N42" s="10"/>
      <c r="O42" s="10"/>
      <c r="P42" s="10"/>
      <c r="Q42" s="10"/>
      <c r="R42" s="10"/>
      <c r="S42" s="10"/>
      <c r="T42" s="10"/>
      <c r="U42" s="10"/>
      <c r="V42" s="10"/>
      <c r="W42" s="10"/>
      <c r="X42" s="10"/>
      <c r="Y42" s="10"/>
      <c r="Z42" s="10"/>
      <c r="AA42" s="10"/>
      <c r="AB42" s="10"/>
      <c r="AC42" s="10"/>
      <c r="AD42" s="10"/>
      <c r="AE42" s="10"/>
      <c r="AF42" s="10"/>
      <c r="AG42" s="10"/>
      <c r="AH42" s="10"/>
      <c r="AI42" s="10"/>
      <c r="AJ42" s="10"/>
      <c r="AK42" s="10"/>
      <c r="AL42" s="10"/>
      <c r="AM42" s="10"/>
      <c r="AN42" s="10"/>
      <c r="AO42" s="10"/>
      <c r="AP42" s="10"/>
      <c r="AQ42" s="10"/>
      <c r="AR42" s="10"/>
      <c r="AS42" s="10"/>
      <c r="AT42" s="10"/>
      <c r="AU42" s="10"/>
      <c r="AV42" s="10"/>
      <c r="AW42" s="10"/>
      <c r="AX42" s="10"/>
      <c r="AY42" s="10"/>
      <c r="AZ42" s="10"/>
      <c r="BA42" s="10"/>
      <c r="BB42" s="10"/>
      <c r="BC42" s="10"/>
      <c r="BD42" s="10"/>
      <c r="BE42" s="10"/>
      <c r="BF42" s="10"/>
      <c r="BG42" s="10"/>
      <c r="BH42" s="10"/>
      <c r="BI42" s="10"/>
      <c r="BJ42" s="10"/>
      <c r="BK42" s="10"/>
      <c r="BL42" s="10"/>
      <c r="BM42" s="10"/>
      <c r="BN42" s="10"/>
      <c r="BO42" s="10"/>
      <c r="BP42" s="10"/>
      <c r="BQ42" s="10"/>
      <c r="BR42" s="10"/>
      <c r="BS42" s="10"/>
      <c r="BT42" s="10"/>
      <c r="BU42" s="10"/>
      <c r="BV42" s="10"/>
      <c r="BW42" s="10"/>
      <c r="BX42" s="10"/>
      <c r="BY42" s="10"/>
      <c r="BZ42" s="10"/>
      <c r="CA42" s="10"/>
      <c r="CB42" s="10"/>
      <c r="CC42" s="10"/>
      <c r="CD42" s="10"/>
      <c r="CE42" s="10"/>
      <c r="CF42" s="10"/>
      <c r="CG42" s="10"/>
      <c r="CH42" s="10"/>
      <c r="CI42" s="10"/>
      <c r="CJ42" s="10"/>
      <c r="CK42" s="10"/>
      <c r="CL42" s="10"/>
      <c r="CM42" s="10"/>
      <c r="CN42" s="10"/>
      <c r="CO42" s="10"/>
      <c r="CP42" s="10"/>
      <c r="CQ42" s="10"/>
      <c r="CR42" s="10"/>
      <c r="CS42" s="10"/>
      <c r="CT42" s="10"/>
      <c r="CU42" s="10"/>
      <c r="CV42" s="10"/>
      <c r="CW42" s="10"/>
      <c r="CX42" s="10"/>
      <c r="CY42" s="10"/>
      <c r="CZ42" s="10"/>
      <c r="DA42" s="10"/>
      <c r="DB42" s="10"/>
      <c r="DC42" s="10"/>
      <c r="DD42" s="10"/>
      <c r="DE42" s="10"/>
      <c r="DF42" s="10"/>
      <c r="DG42" s="10"/>
      <c r="DH42" s="10"/>
      <c r="DI42" s="10"/>
      <c r="DJ42" s="10"/>
      <c r="DK42" s="10"/>
      <c r="DL42" s="10"/>
      <c r="DM42" s="10"/>
      <c r="DN42" s="10"/>
      <c r="DO42" s="10"/>
      <c r="DP42" s="10"/>
      <c r="DQ42" s="10"/>
      <c r="DR42" s="10"/>
      <c r="DS42" s="10"/>
      <c r="DT42" s="10"/>
      <c r="DU42" s="10"/>
      <c r="DV42" s="10"/>
      <c r="DW42" s="10"/>
      <c r="DX42" s="10"/>
      <c r="DY42" s="10"/>
      <c r="DZ42" s="10"/>
      <c r="EA42" s="10"/>
      <c r="EB42" s="10"/>
      <c r="EC42" s="10"/>
      <c r="ED42" s="10"/>
      <c r="EE42" s="10"/>
      <c r="EF42" s="10"/>
      <c r="EG42" s="10"/>
      <c r="EH42" s="10"/>
      <c r="EI42" s="10"/>
      <c r="EJ42" s="10"/>
      <c r="EK42" s="10"/>
      <c r="EL42" s="10"/>
      <c r="EM42" s="10"/>
      <c r="EN42" s="10"/>
      <c r="EO42" s="10"/>
      <c r="EP42" s="10"/>
      <c r="EQ42" s="10"/>
      <c r="ER42" s="10"/>
      <c r="ES42" s="10"/>
      <c r="ET42" s="10"/>
      <c r="EU42" s="10"/>
      <c r="EV42" s="10"/>
      <c r="EW42" s="14"/>
      <c r="EX42" s="14"/>
      <c r="EY42" s="14"/>
      <c r="EZ42" s="14"/>
      <c r="FA42" s="14"/>
      <c r="FB42" s="14"/>
      <c r="FC42" s="14"/>
      <c r="FD42" s="14"/>
      <c r="FE42" s="14"/>
      <c r="FF42" s="14"/>
      <c r="FG42" s="14"/>
      <c r="FH42" s="14"/>
      <c r="FI42" s="14"/>
      <c r="FJ42" s="14"/>
      <c r="FK42" s="14"/>
      <c r="FL42" s="14"/>
      <c r="FM42" s="14"/>
      <c r="FN42" s="14"/>
      <c r="FO42" s="14"/>
      <c r="FP42" s="14"/>
      <c r="FQ42" s="14"/>
      <c r="FR42" s="14"/>
      <c r="FS42" s="14"/>
      <c r="FT42" s="14"/>
      <c r="FU42" s="14"/>
      <c r="FV42" s="14"/>
      <c r="FW42" s="14"/>
      <c r="FX42" s="14"/>
      <c r="FY42" s="14"/>
      <c r="FZ42" s="14"/>
      <c r="GA42" s="14"/>
      <c r="GB42" s="14"/>
    </row>
    <row r="43" s="7" customFormat="1" ht="60" customHeight="1" spans="1:189">
      <c r="A43" s="27">
        <v>41</v>
      </c>
      <c r="B43" s="39" t="s">
        <v>125</v>
      </c>
      <c r="C43" s="28" t="str">
        <f>_xlfn.DISPIMG("ID_95338A60E1C9405C96A5A9F6FBC708EC",1)</f>
        <v>=DISPIMG("ID_95338A60E1C9405C96A5A9F6FBC708EC",1)</v>
      </c>
      <c r="D43" s="30" t="s">
        <v>126</v>
      </c>
      <c r="E43" s="30">
        <v>9</v>
      </c>
      <c r="F43" s="28" t="s">
        <v>19</v>
      </c>
      <c r="G43" s="31"/>
      <c r="H43" s="32"/>
      <c r="I43" s="60" t="s">
        <v>127</v>
      </c>
      <c r="J43" s="10"/>
      <c r="K43" s="10"/>
      <c r="L43" s="10"/>
      <c r="M43" s="10"/>
      <c r="N43" s="10"/>
      <c r="O43" s="10"/>
      <c r="P43" s="10"/>
      <c r="Q43" s="10"/>
      <c r="R43" s="10"/>
      <c r="S43" s="10"/>
      <c r="T43" s="10"/>
      <c r="U43" s="10"/>
      <c r="V43" s="10"/>
      <c r="W43" s="10"/>
      <c r="X43" s="10"/>
      <c r="Y43" s="10"/>
      <c r="Z43" s="10"/>
      <c r="AA43" s="10"/>
      <c r="AB43" s="10"/>
      <c r="AC43" s="10"/>
      <c r="AD43" s="10"/>
      <c r="AE43" s="10"/>
      <c r="AF43" s="10"/>
      <c r="AG43" s="10"/>
      <c r="AH43" s="10"/>
      <c r="AI43" s="10"/>
      <c r="AJ43" s="10"/>
      <c r="AK43" s="10"/>
      <c r="AL43" s="10"/>
      <c r="AM43" s="10"/>
      <c r="AN43" s="10"/>
      <c r="AO43" s="10"/>
      <c r="AP43" s="10"/>
      <c r="AQ43" s="10"/>
      <c r="AR43" s="10"/>
      <c r="AS43" s="10"/>
      <c r="AT43" s="10"/>
      <c r="AU43" s="10"/>
      <c r="AV43" s="10"/>
      <c r="AW43" s="10"/>
      <c r="AX43" s="10"/>
      <c r="AY43" s="10"/>
      <c r="AZ43" s="10"/>
      <c r="BA43" s="10"/>
      <c r="BB43" s="10"/>
      <c r="BC43" s="10"/>
      <c r="BD43" s="10"/>
      <c r="BE43" s="10"/>
      <c r="BF43" s="10"/>
      <c r="BG43" s="10"/>
      <c r="BH43" s="10"/>
      <c r="BI43" s="10"/>
      <c r="BJ43" s="10"/>
      <c r="BK43" s="10"/>
      <c r="BL43" s="10"/>
      <c r="BM43" s="10"/>
      <c r="BN43" s="10"/>
      <c r="BO43" s="10"/>
      <c r="BP43" s="10"/>
      <c r="BQ43" s="10"/>
      <c r="BR43" s="10"/>
      <c r="BS43" s="10"/>
      <c r="BT43" s="10"/>
      <c r="BU43" s="10"/>
      <c r="BV43" s="10"/>
      <c r="BW43" s="10"/>
      <c r="BX43" s="10"/>
      <c r="BY43" s="10"/>
      <c r="BZ43" s="10"/>
      <c r="CA43" s="10"/>
      <c r="CB43" s="10"/>
      <c r="CC43" s="10"/>
      <c r="CD43" s="10"/>
      <c r="CE43" s="10"/>
      <c r="CF43" s="10"/>
      <c r="CG43" s="10"/>
      <c r="CH43" s="10"/>
      <c r="CI43" s="10"/>
      <c r="CJ43" s="10"/>
      <c r="CK43" s="10"/>
      <c r="CL43" s="10"/>
      <c r="CM43" s="10"/>
      <c r="CN43" s="10"/>
      <c r="CO43" s="10"/>
      <c r="CP43" s="10"/>
      <c r="CQ43" s="10"/>
      <c r="CR43" s="10"/>
      <c r="CS43" s="10"/>
      <c r="CT43" s="10"/>
      <c r="CU43" s="10"/>
      <c r="CV43" s="10"/>
      <c r="CW43" s="10"/>
      <c r="CX43" s="10"/>
      <c r="CY43" s="10"/>
      <c r="CZ43" s="10"/>
      <c r="DA43" s="10"/>
      <c r="DB43" s="10"/>
      <c r="DC43" s="10"/>
      <c r="DD43" s="10"/>
      <c r="DE43" s="10"/>
      <c r="DF43" s="10"/>
      <c r="DG43" s="10"/>
      <c r="DH43" s="10"/>
      <c r="DI43" s="10"/>
      <c r="DJ43" s="10"/>
      <c r="DK43" s="10"/>
      <c r="DL43" s="10"/>
      <c r="DM43" s="10"/>
      <c r="DN43" s="10"/>
      <c r="DO43" s="10"/>
      <c r="DP43" s="10"/>
      <c r="DQ43" s="10"/>
      <c r="DR43" s="10"/>
      <c r="DS43" s="10"/>
      <c r="DT43" s="10"/>
      <c r="DU43" s="10"/>
      <c r="DV43" s="10"/>
      <c r="DW43" s="10"/>
      <c r="DX43" s="10"/>
      <c r="DY43" s="10"/>
      <c r="DZ43" s="10"/>
      <c r="EA43" s="10"/>
      <c r="EB43" s="10"/>
      <c r="EC43" s="10"/>
      <c r="ED43" s="10"/>
      <c r="EE43" s="10"/>
      <c r="EF43" s="10"/>
      <c r="EG43" s="10"/>
      <c r="EH43" s="10"/>
      <c r="EI43" s="10"/>
      <c r="EJ43" s="10"/>
      <c r="EK43" s="10"/>
      <c r="EL43" s="10"/>
      <c r="EM43" s="10"/>
      <c r="EN43" s="10"/>
      <c r="EO43" s="10"/>
      <c r="EP43" s="10"/>
      <c r="EQ43" s="10"/>
      <c r="ER43" s="10"/>
      <c r="ES43" s="10"/>
      <c r="ET43" s="10"/>
      <c r="EU43" s="10"/>
      <c r="EV43" s="10"/>
      <c r="EW43" s="14"/>
      <c r="EX43" s="14"/>
      <c r="EY43" s="14"/>
      <c r="EZ43" s="14"/>
      <c r="FA43" s="14"/>
      <c r="FB43" s="14"/>
      <c r="FC43" s="14"/>
      <c r="FD43" s="14"/>
      <c r="FE43" s="14"/>
      <c r="FF43" s="14"/>
      <c r="FG43" s="14"/>
      <c r="FH43" s="14"/>
      <c r="FI43" s="14"/>
      <c r="FJ43" s="14"/>
      <c r="FK43" s="14"/>
      <c r="FL43" s="14"/>
      <c r="FM43" s="14"/>
      <c r="FN43" s="14"/>
      <c r="FO43" s="14"/>
      <c r="FP43" s="14"/>
      <c r="FQ43" s="14"/>
      <c r="FR43" s="14"/>
      <c r="FS43" s="14"/>
      <c r="FT43" s="14"/>
      <c r="FU43" s="14"/>
      <c r="FV43" s="14"/>
      <c r="FW43" s="14"/>
      <c r="FX43" s="14"/>
      <c r="FY43" s="14"/>
      <c r="FZ43" s="14"/>
      <c r="GA43" s="14"/>
      <c r="GB43" s="14"/>
    </row>
    <row r="44" s="12" customFormat="1" ht="60" customHeight="1" spans="1:189">
      <c r="A44" s="43">
        <v>42</v>
      </c>
      <c r="B44" s="43" t="s">
        <v>128</v>
      </c>
      <c r="C44" s="45" t="str">
        <f t="shared" ref="C44:C46" si="0">_xlfn.DISPIMG("ID_593B8429C6CC4A0CA36E2B3588B76082",1)</f>
        <v>=DISPIMG("ID_593B8429C6CC4A0CA36E2B3588B76082",1)</v>
      </c>
      <c r="D44" s="44" t="s">
        <v>129</v>
      </c>
      <c r="E44" s="46">
        <v>13</v>
      </c>
      <c r="F44" s="44" t="s">
        <v>19</v>
      </c>
      <c r="G44" s="47"/>
      <c r="H44" s="48"/>
      <c r="I44" s="68" t="s">
        <v>130</v>
      </c>
    </row>
    <row r="45" s="10" customFormat="1" ht="60" customHeight="1" spans="1:189">
      <c r="A45" s="27">
        <v>43</v>
      </c>
      <c r="B45" s="27" t="s">
        <v>131</v>
      </c>
      <c r="C45" s="62" t="str">
        <f t="shared" si="0"/>
        <v>=DISPIMG("ID_593B8429C6CC4A0CA36E2B3588B76082",1)</v>
      </c>
      <c r="D45" s="28" t="s">
        <v>132</v>
      </c>
      <c r="E45" s="30">
        <v>9</v>
      </c>
      <c r="F45" s="28" t="s">
        <v>19</v>
      </c>
      <c r="G45" s="31"/>
      <c r="H45" s="32"/>
      <c r="I45" s="60" t="s">
        <v>133</v>
      </c>
    </row>
    <row r="46" s="7" customFormat="1" ht="60" customHeight="1" spans="1:189">
      <c r="A46" s="27">
        <v>44</v>
      </c>
      <c r="B46" s="27" t="s">
        <v>134</v>
      </c>
      <c r="C46" s="62" t="str">
        <f t="shared" si="0"/>
        <v>=DISPIMG("ID_593B8429C6CC4A0CA36E2B3588B76082",1)</v>
      </c>
      <c r="D46" s="28" t="s">
        <v>135</v>
      </c>
      <c r="E46" s="30">
        <v>5</v>
      </c>
      <c r="F46" s="28" t="s">
        <v>19</v>
      </c>
      <c r="G46" s="31"/>
      <c r="H46" s="32"/>
      <c r="I46" s="60" t="s">
        <v>133</v>
      </c>
      <c r="J46" s="10"/>
      <c r="K46" s="10"/>
      <c r="L46" s="10"/>
      <c r="M46" s="10"/>
      <c r="N46" s="10"/>
      <c r="O46" s="10"/>
      <c r="P46" s="10"/>
      <c r="Q46" s="10"/>
      <c r="R46" s="10"/>
      <c r="S46" s="10"/>
      <c r="T46" s="10"/>
      <c r="U46" s="10"/>
      <c r="V46" s="10"/>
      <c r="W46" s="10"/>
      <c r="X46" s="10"/>
      <c r="Y46" s="10"/>
      <c r="Z46" s="10"/>
      <c r="AA46" s="10"/>
      <c r="AB46" s="10"/>
      <c r="AC46" s="10"/>
      <c r="AD46" s="10"/>
      <c r="AE46" s="10"/>
      <c r="AF46" s="10"/>
      <c r="AG46" s="10"/>
      <c r="AH46" s="10"/>
      <c r="AI46" s="10"/>
      <c r="AJ46" s="10"/>
      <c r="AK46" s="10"/>
      <c r="AL46" s="10"/>
      <c r="AM46" s="10"/>
      <c r="AN46" s="10"/>
      <c r="AO46" s="10"/>
      <c r="AP46" s="10"/>
      <c r="AQ46" s="10"/>
      <c r="AR46" s="10"/>
      <c r="AS46" s="10"/>
      <c r="AT46" s="10"/>
      <c r="AU46" s="10"/>
      <c r="AV46" s="10"/>
      <c r="AW46" s="10"/>
      <c r="AX46" s="10"/>
      <c r="AY46" s="10"/>
      <c r="AZ46" s="10"/>
      <c r="BA46" s="10"/>
      <c r="BB46" s="10"/>
      <c r="BC46" s="10"/>
      <c r="BD46" s="10"/>
      <c r="BE46" s="10"/>
      <c r="BF46" s="10"/>
      <c r="BG46" s="10"/>
      <c r="BH46" s="10"/>
      <c r="BI46" s="10"/>
      <c r="BJ46" s="10"/>
      <c r="BK46" s="10"/>
      <c r="BL46" s="10"/>
      <c r="BM46" s="10"/>
      <c r="BN46" s="10"/>
      <c r="BO46" s="10"/>
      <c r="BP46" s="10"/>
      <c r="BQ46" s="10"/>
      <c r="BR46" s="10"/>
      <c r="BS46" s="10"/>
      <c r="BT46" s="10"/>
      <c r="BU46" s="10"/>
      <c r="BV46" s="10"/>
      <c r="BW46" s="10"/>
      <c r="BX46" s="10"/>
      <c r="BY46" s="10"/>
      <c r="BZ46" s="10"/>
      <c r="CA46" s="10"/>
      <c r="CB46" s="10"/>
      <c r="CC46" s="10"/>
      <c r="CD46" s="10"/>
      <c r="CE46" s="10"/>
      <c r="CF46" s="10"/>
      <c r="CG46" s="10"/>
      <c r="CH46" s="10"/>
      <c r="CI46" s="10"/>
      <c r="CJ46" s="10"/>
      <c r="CK46" s="10"/>
      <c r="CL46" s="10"/>
      <c r="CM46" s="10"/>
      <c r="CN46" s="10"/>
      <c r="CO46" s="10"/>
      <c r="CP46" s="10"/>
      <c r="CQ46" s="10"/>
      <c r="CR46" s="10"/>
      <c r="CS46" s="10"/>
      <c r="CT46" s="10"/>
      <c r="CU46" s="10"/>
      <c r="CV46" s="10"/>
      <c r="CW46" s="10"/>
      <c r="CX46" s="10"/>
      <c r="CY46" s="10"/>
      <c r="CZ46" s="10"/>
      <c r="DA46" s="10"/>
      <c r="DB46" s="10"/>
      <c r="DC46" s="10"/>
      <c r="DD46" s="10"/>
      <c r="DE46" s="10"/>
      <c r="DF46" s="10"/>
      <c r="DG46" s="10"/>
      <c r="DH46" s="10"/>
      <c r="DI46" s="10"/>
      <c r="DJ46" s="10"/>
      <c r="DK46" s="10"/>
      <c r="DL46" s="10"/>
      <c r="DM46" s="10"/>
      <c r="DN46" s="10"/>
      <c r="DO46" s="10"/>
      <c r="DP46" s="10"/>
      <c r="DQ46" s="10"/>
      <c r="DR46" s="10"/>
      <c r="DS46" s="10"/>
      <c r="DT46" s="10"/>
      <c r="DU46" s="10"/>
      <c r="DV46" s="10"/>
      <c r="DW46" s="10"/>
      <c r="DX46" s="10"/>
      <c r="DY46" s="10"/>
      <c r="DZ46" s="10"/>
      <c r="EA46" s="10"/>
      <c r="EB46" s="10"/>
      <c r="EC46" s="10"/>
      <c r="ED46" s="10"/>
      <c r="EE46" s="10"/>
      <c r="EF46" s="10"/>
      <c r="EG46" s="10"/>
      <c r="EH46" s="10"/>
      <c r="EI46" s="10"/>
      <c r="EJ46" s="10"/>
      <c r="EK46" s="10"/>
      <c r="EL46" s="10"/>
      <c r="EM46" s="10"/>
      <c r="EN46" s="10"/>
      <c r="EO46" s="10"/>
      <c r="EP46" s="10"/>
      <c r="EQ46" s="10"/>
      <c r="ER46" s="10"/>
      <c r="ES46" s="10"/>
      <c r="ET46" s="10"/>
      <c r="EU46" s="10"/>
      <c r="EV46" s="10"/>
      <c r="EW46" s="14"/>
      <c r="EX46" s="14"/>
      <c r="EY46" s="14"/>
      <c r="EZ46" s="14"/>
      <c r="FA46" s="14"/>
      <c r="FB46" s="14"/>
      <c r="FC46" s="14"/>
      <c r="FD46" s="14"/>
      <c r="FE46" s="14"/>
      <c r="FF46" s="14"/>
      <c r="FG46" s="14"/>
      <c r="FH46" s="14"/>
      <c r="FI46" s="14"/>
      <c r="FJ46" s="14"/>
      <c r="FK46" s="14"/>
      <c r="FL46" s="14"/>
      <c r="FM46" s="14"/>
      <c r="FN46" s="14"/>
      <c r="FO46" s="14"/>
      <c r="FP46" s="14"/>
      <c r="FQ46" s="14"/>
      <c r="FR46" s="14"/>
      <c r="FS46" s="14"/>
      <c r="FT46" s="14"/>
      <c r="FU46" s="14"/>
      <c r="FV46" s="14"/>
      <c r="FW46" s="14"/>
      <c r="FX46" s="14"/>
      <c r="FY46" s="14"/>
      <c r="FZ46" s="14"/>
      <c r="GA46" s="14"/>
      <c r="GB46" s="14"/>
    </row>
    <row r="47" s="7" customFormat="1" ht="60" customHeight="1" spans="1:189">
      <c r="A47" s="27">
        <v>45</v>
      </c>
      <c r="B47" s="28" t="s">
        <v>136</v>
      </c>
      <c r="C47" s="28" t="str">
        <f>_xlfn.DISPIMG("ID_3DE8621C65F54363BC578CEF367636F5",1)</f>
        <v>=DISPIMG("ID_3DE8621C65F54363BC578CEF367636F5",1)</v>
      </c>
      <c r="D47" s="28" t="s">
        <v>137</v>
      </c>
      <c r="E47" s="30">
        <v>9</v>
      </c>
      <c r="F47" s="28" t="s">
        <v>19</v>
      </c>
      <c r="G47" s="31"/>
      <c r="H47" s="32"/>
      <c r="I47" s="71" t="s">
        <v>138</v>
      </c>
      <c r="J47" s="10"/>
      <c r="K47" s="10"/>
      <c r="L47" s="10"/>
      <c r="M47" s="10"/>
      <c r="N47" s="10"/>
      <c r="O47" s="10"/>
      <c r="P47" s="10"/>
      <c r="Q47" s="10"/>
      <c r="R47" s="10"/>
      <c r="S47" s="10"/>
      <c r="T47" s="10"/>
      <c r="U47" s="10"/>
      <c r="V47" s="10"/>
      <c r="W47" s="10"/>
      <c r="X47" s="10"/>
      <c r="Y47" s="10"/>
      <c r="Z47" s="10"/>
      <c r="AA47" s="10"/>
      <c r="AB47" s="10"/>
      <c r="AC47" s="10"/>
      <c r="AD47" s="10"/>
      <c r="AE47" s="10"/>
      <c r="AF47" s="10"/>
      <c r="AG47" s="10"/>
      <c r="AH47" s="10"/>
      <c r="AI47" s="10"/>
      <c r="AJ47" s="10"/>
      <c r="AK47" s="10"/>
      <c r="AL47" s="10"/>
      <c r="AM47" s="10"/>
      <c r="AN47" s="10"/>
      <c r="AO47" s="10"/>
      <c r="AP47" s="10"/>
      <c r="AQ47" s="10"/>
      <c r="AR47" s="10"/>
      <c r="AS47" s="10"/>
      <c r="AT47" s="10"/>
      <c r="AU47" s="10"/>
      <c r="AV47" s="10"/>
      <c r="AW47" s="10"/>
      <c r="AX47" s="10"/>
      <c r="AY47" s="10"/>
      <c r="AZ47" s="10"/>
      <c r="BA47" s="10"/>
      <c r="BB47" s="10"/>
      <c r="BC47" s="10"/>
      <c r="BD47" s="10"/>
      <c r="BE47" s="10"/>
      <c r="BF47" s="10"/>
      <c r="BG47" s="10"/>
      <c r="BH47" s="10"/>
      <c r="BI47" s="10"/>
      <c r="BJ47" s="10"/>
      <c r="BK47" s="10"/>
      <c r="BL47" s="10"/>
      <c r="BM47" s="10"/>
      <c r="BN47" s="10"/>
      <c r="BO47" s="10"/>
      <c r="BP47" s="10"/>
      <c r="BQ47" s="10"/>
      <c r="BR47" s="10"/>
      <c r="BS47" s="10"/>
      <c r="BT47" s="10"/>
      <c r="BU47" s="10"/>
      <c r="BV47" s="10"/>
      <c r="BW47" s="10"/>
      <c r="BX47" s="10"/>
      <c r="BY47" s="10"/>
      <c r="BZ47" s="10"/>
      <c r="CA47" s="10"/>
      <c r="CB47" s="10"/>
      <c r="CC47" s="10"/>
      <c r="CD47" s="10"/>
      <c r="CE47" s="10"/>
      <c r="CF47" s="10"/>
      <c r="CG47" s="10"/>
      <c r="CH47" s="10"/>
      <c r="CI47" s="10"/>
      <c r="CJ47" s="10"/>
      <c r="CK47" s="10"/>
      <c r="CL47" s="10"/>
      <c r="CM47" s="10"/>
      <c r="CN47" s="10"/>
      <c r="CO47" s="10"/>
      <c r="CP47" s="10"/>
      <c r="CQ47" s="10"/>
      <c r="CR47" s="10"/>
      <c r="CS47" s="10"/>
      <c r="CT47" s="10"/>
      <c r="CU47" s="10"/>
      <c r="CV47" s="10"/>
      <c r="CW47" s="10"/>
      <c r="CX47" s="10"/>
      <c r="CY47" s="10"/>
      <c r="CZ47" s="10"/>
      <c r="DA47" s="10"/>
      <c r="DB47" s="10"/>
      <c r="DC47" s="10"/>
      <c r="DD47" s="10"/>
      <c r="DE47" s="10"/>
      <c r="DF47" s="10"/>
      <c r="DG47" s="10"/>
      <c r="DH47" s="10"/>
      <c r="DI47" s="10"/>
      <c r="DJ47" s="10"/>
      <c r="DK47" s="10"/>
      <c r="DL47" s="10"/>
      <c r="DM47" s="10"/>
      <c r="DN47" s="10"/>
      <c r="DO47" s="10"/>
      <c r="DP47" s="10"/>
      <c r="DQ47" s="10"/>
      <c r="DR47" s="10"/>
      <c r="DS47" s="10"/>
      <c r="DT47" s="10"/>
      <c r="DU47" s="10"/>
      <c r="DV47" s="10"/>
      <c r="DW47" s="10"/>
      <c r="DX47" s="10"/>
      <c r="DY47" s="10"/>
      <c r="DZ47" s="10"/>
      <c r="EA47" s="10"/>
      <c r="EB47" s="10"/>
      <c r="EC47" s="10"/>
      <c r="ED47" s="10"/>
      <c r="EE47" s="10"/>
      <c r="EF47" s="10"/>
      <c r="EG47" s="10"/>
      <c r="EH47" s="10"/>
      <c r="EI47" s="10"/>
      <c r="EJ47" s="10"/>
      <c r="EK47" s="10"/>
      <c r="EL47" s="10"/>
      <c r="EM47" s="10"/>
      <c r="EN47" s="10"/>
      <c r="EO47" s="10"/>
      <c r="EP47" s="10"/>
      <c r="EQ47" s="10"/>
      <c r="ER47" s="10"/>
      <c r="ES47" s="10"/>
      <c r="ET47" s="10"/>
      <c r="EU47" s="10"/>
      <c r="EV47" s="10"/>
      <c r="EW47" s="10"/>
      <c r="EX47" s="10"/>
      <c r="EY47" s="14"/>
      <c r="EZ47" s="14"/>
      <c r="FA47" s="14"/>
      <c r="FB47" s="14"/>
      <c r="FC47" s="14"/>
      <c r="FD47" s="14"/>
      <c r="FE47" s="14"/>
      <c r="FF47" s="14"/>
      <c r="FG47" s="14"/>
      <c r="FH47" s="14"/>
      <c r="FI47" s="14"/>
      <c r="FJ47" s="14"/>
      <c r="FK47" s="14"/>
      <c r="FL47" s="14"/>
      <c r="FM47" s="14"/>
      <c r="FN47" s="14"/>
      <c r="FO47" s="14"/>
      <c r="FP47" s="14"/>
      <c r="FQ47" s="14"/>
      <c r="FR47" s="14"/>
      <c r="FS47" s="14"/>
      <c r="FT47" s="14"/>
      <c r="FU47" s="14"/>
      <c r="FV47" s="14"/>
      <c r="FW47" s="14"/>
      <c r="FX47" s="14"/>
      <c r="FY47" s="14"/>
      <c r="FZ47" s="14"/>
      <c r="GA47" s="14"/>
      <c r="GB47" s="14"/>
      <c r="GC47" s="14"/>
      <c r="GD47" s="14"/>
    </row>
    <row r="48" s="8" customFormat="1" ht="60" customHeight="1" spans="1:189">
      <c r="A48" s="27">
        <v>46</v>
      </c>
      <c r="B48" s="28" t="s">
        <v>139</v>
      </c>
      <c r="C48" s="28" t="str">
        <f>_xlfn.DISPIMG("ID_BDF043EBCA5F46BBB2FA3A8F0376432F",1)</f>
        <v>=DISPIMG("ID_BDF043EBCA5F46BBB2FA3A8F0376432F",1)</v>
      </c>
      <c r="D48" s="28" t="s">
        <v>140</v>
      </c>
      <c r="E48" s="30">
        <v>11</v>
      </c>
      <c r="F48" s="28" t="s">
        <v>19</v>
      </c>
      <c r="G48" s="31"/>
      <c r="H48" s="32"/>
      <c r="I48" s="53" t="s">
        <v>141</v>
      </c>
    </row>
    <row r="49" s="8" customFormat="1" ht="60" customHeight="1" spans="1:194">
      <c r="A49" s="27">
        <v>47</v>
      </c>
      <c r="B49" s="28" t="s">
        <v>142</v>
      </c>
      <c r="C49" s="23" t="str">
        <f>_xlfn.DISPIMG("ID_537ED8A230424A6A8A79E634ACA39EF6",1)</f>
        <v>=DISPIMG("ID_537ED8A230424A6A8A79E634ACA39EF6",1)</v>
      </c>
      <c r="D49" s="70" t="s">
        <v>115</v>
      </c>
      <c r="E49" s="30">
        <v>8</v>
      </c>
      <c r="F49" s="28" t="s">
        <v>19</v>
      </c>
      <c r="G49" s="31"/>
      <c r="H49" s="32"/>
      <c r="I49" s="53" t="s">
        <v>116</v>
      </c>
    </row>
    <row r="50" s="7" customFormat="1" ht="60" customHeight="1" spans="1:194">
      <c r="A50" s="27">
        <v>48</v>
      </c>
      <c r="B50" s="28" t="s">
        <v>143</v>
      </c>
      <c r="C50" s="72" t="str">
        <f>_xlfn.DISPIMG("ID_2E0480BB3B2B43AC97A216F97A65C95A",1)</f>
        <v>=DISPIMG("ID_2E0480BB3B2B43AC97A216F97A65C95A",1)</v>
      </c>
      <c r="D50" s="35" t="s">
        <v>144</v>
      </c>
      <c r="E50" s="30">
        <v>579</v>
      </c>
      <c r="F50" s="28" t="s">
        <v>19</v>
      </c>
      <c r="G50" s="31"/>
      <c r="H50" s="32"/>
      <c r="I50" s="53" t="s">
        <v>145</v>
      </c>
      <c r="J50" s="10"/>
      <c r="K50" s="10"/>
      <c r="L50" s="10"/>
      <c r="M50" s="10"/>
      <c r="N50" s="10"/>
      <c r="O50" s="10"/>
      <c r="P50" s="10"/>
      <c r="Q50" s="10"/>
      <c r="R50" s="10"/>
      <c r="S50" s="10"/>
      <c r="T50" s="10"/>
      <c r="U50" s="10"/>
      <c r="V50" s="10"/>
      <c r="W50" s="10"/>
      <c r="X50" s="10"/>
      <c r="Y50" s="10"/>
      <c r="Z50" s="10"/>
      <c r="AA50" s="10"/>
      <c r="AB50" s="10"/>
      <c r="AC50" s="10"/>
      <c r="AD50" s="10"/>
      <c r="AE50" s="10"/>
      <c r="AF50" s="10"/>
      <c r="AG50" s="10"/>
      <c r="AH50" s="10"/>
      <c r="AI50" s="10"/>
      <c r="AJ50" s="10"/>
      <c r="AK50" s="10"/>
      <c r="AL50" s="10"/>
      <c r="AM50" s="10"/>
      <c r="AN50" s="10"/>
      <c r="AO50" s="10"/>
      <c r="AP50" s="10"/>
      <c r="AQ50" s="10"/>
      <c r="AR50" s="10"/>
      <c r="AS50" s="10"/>
      <c r="AT50" s="10"/>
      <c r="AU50" s="10"/>
      <c r="AV50" s="10"/>
      <c r="AW50" s="10"/>
      <c r="AX50" s="10"/>
      <c r="AY50" s="10"/>
      <c r="AZ50" s="10"/>
      <c r="BA50" s="10"/>
      <c r="BB50" s="10"/>
      <c r="BC50" s="10"/>
      <c r="BD50" s="10"/>
      <c r="BE50" s="10"/>
      <c r="BF50" s="10"/>
      <c r="BG50" s="10"/>
      <c r="BH50" s="10"/>
      <c r="BI50" s="10"/>
      <c r="BJ50" s="10"/>
      <c r="BK50" s="10"/>
      <c r="BL50" s="10"/>
      <c r="BM50" s="10"/>
      <c r="BN50" s="10"/>
      <c r="BO50" s="10"/>
      <c r="BP50" s="10"/>
      <c r="BQ50" s="10"/>
      <c r="BR50" s="10"/>
      <c r="BS50" s="10"/>
      <c r="BT50" s="10"/>
      <c r="BU50" s="10"/>
      <c r="BV50" s="10"/>
      <c r="BW50" s="10"/>
      <c r="BX50" s="10"/>
      <c r="BY50" s="10"/>
      <c r="BZ50" s="10"/>
      <c r="CA50" s="10"/>
      <c r="CB50" s="10"/>
      <c r="CC50" s="10"/>
      <c r="CD50" s="10"/>
      <c r="CE50" s="10"/>
      <c r="CF50" s="10"/>
      <c r="CG50" s="10"/>
      <c r="CH50" s="10"/>
      <c r="CI50" s="10"/>
      <c r="CJ50" s="10"/>
      <c r="CK50" s="10"/>
      <c r="CL50" s="10"/>
      <c r="CM50" s="10"/>
      <c r="CN50" s="10"/>
      <c r="CO50" s="10"/>
      <c r="CP50" s="10"/>
      <c r="CQ50" s="10"/>
      <c r="CR50" s="10"/>
      <c r="CS50" s="10"/>
      <c r="CT50" s="10"/>
      <c r="CU50" s="10"/>
      <c r="CV50" s="10"/>
      <c r="CW50" s="10"/>
      <c r="CX50" s="10"/>
      <c r="CY50" s="10"/>
      <c r="CZ50" s="10"/>
      <c r="DA50" s="10"/>
      <c r="DB50" s="10"/>
      <c r="DC50" s="10"/>
      <c r="DD50" s="10"/>
      <c r="DE50" s="10"/>
      <c r="DF50" s="10"/>
      <c r="DG50" s="10"/>
      <c r="DH50" s="10"/>
      <c r="DI50" s="10"/>
      <c r="DJ50" s="10"/>
      <c r="DK50" s="10"/>
      <c r="DL50" s="10"/>
      <c r="DM50" s="10"/>
      <c r="DN50" s="10"/>
      <c r="DO50" s="10"/>
      <c r="DP50" s="10"/>
      <c r="DQ50" s="10"/>
      <c r="DR50" s="10"/>
      <c r="DS50" s="10"/>
      <c r="DT50" s="10"/>
      <c r="DU50" s="10"/>
      <c r="DV50" s="10"/>
      <c r="DW50" s="10"/>
      <c r="DX50" s="10"/>
      <c r="DY50" s="10"/>
      <c r="DZ50" s="10"/>
      <c r="EA50" s="10"/>
      <c r="EB50" s="10"/>
      <c r="EC50" s="10"/>
      <c r="ED50" s="10"/>
      <c r="EE50" s="10"/>
      <c r="EF50" s="10"/>
      <c r="EG50" s="10"/>
      <c r="EH50" s="10"/>
      <c r="EI50" s="10"/>
      <c r="EJ50" s="10"/>
      <c r="EK50" s="10"/>
      <c r="EL50" s="10"/>
      <c r="EM50" s="10"/>
      <c r="EN50" s="10"/>
      <c r="EO50" s="10"/>
      <c r="EP50" s="10"/>
      <c r="EQ50" s="10"/>
      <c r="ER50" s="10"/>
      <c r="ES50" s="10"/>
      <c r="ET50" s="10"/>
      <c r="EU50" s="10"/>
      <c r="EV50" s="10"/>
      <c r="EW50" s="10"/>
      <c r="EX50" s="10"/>
      <c r="EY50" s="10"/>
      <c r="EZ50" s="10"/>
      <c r="FA50" s="10"/>
      <c r="FB50" s="10"/>
      <c r="FC50" s="10"/>
      <c r="FD50" s="10"/>
      <c r="FE50" s="10"/>
      <c r="FF50" s="10"/>
      <c r="FG50" s="14"/>
      <c r="FH50" s="14"/>
      <c r="FI50" s="14"/>
      <c r="FJ50" s="14"/>
      <c r="FK50" s="14"/>
      <c r="FL50" s="14"/>
      <c r="FM50" s="14"/>
      <c r="FN50" s="14"/>
      <c r="FO50" s="14"/>
      <c r="FP50" s="14"/>
      <c r="FQ50" s="14"/>
      <c r="FR50" s="14"/>
      <c r="FS50" s="14"/>
      <c r="FT50" s="14"/>
      <c r="FU50" s="14"/>
      <c r="FV50" s="14"/>
      <c r="FW50" s="14"/>
      <c r="FX50" s="14"/>
      <c r="FY50" s="14"/>
      <c r="FZ50" s="14"/>
      <c r="GA50" s="14"/>
      <c r="GB50" s="14"/>
      <c r="GC50" s="14"/>
      <c r="GD50" s="14"/>
      <c r="GE50" s="14"/>
      <c r="GF50" s="14"/>
      <c r="GG50" s="14"/>
      <c r="GH50" s="14"/>
      <c r="GI50" s="14"/>
      <c r="GJ50" s="14"/>
      <c r="GK50" s="14"/>
      <c r="GL50" s="14"/>
    </row>
    <row r="51" s="5" customFormat="1" ht="60" customHeight="1" spans="1:194">
      <c r="A51" s="43">
        <v>49</v>
      </c>
      <c r="B51" s="44" t="s">
        <v>146</v>
      </c>
      <c r="C51" s="44" t="str">
        <f>_xlfn.DISPIMG("ID_21490A433BF547208E48F2C10FBC1945",1)</f>
        <v>=DISPIMG("ID_21490A433BF547208E48F2C10FBC1945",1)</v>
      </c>
      <c r="D51" s="44" t="s">
        <v>147</v>
      </c>
      <c r="E51" s="46">
        <v>18.45</v>
      </c>
      <c r="F51" s="44" t="s">
        <v>53</v>
      </c>
      <c r="G51" s="47"/>
      <c r="H51" s="48"/>
      <c r="I51" s="49" t="s">
        <v>148</v>
      </c>
      <c r="J51" s="12"/>
      <c r="K51" s="12"/>
      <c r="L51" s="12"/>
      <c r="M51" s="12"/>
      <c r="N51" s="12"/>
      <c r="O51" s="12"/>
      <c r="P51" s="12"/>
      <c r="Q51" s="12"/>
      <c r="R51" s="12"/>
      <c r="S51" s="12"/>
      <c r="T51" s="12"/>
      <c r="U51" s="12"/>
      <c r="V51" s="12"/>
      <c r="W51" s="12"/>
      <c r="X51" s="12"/>
      <c r="Y51" s="12"/>
      <c r="Z51" s="12"/>
      <c r="AA51" s="12"/>
      <c r="AB51" s="12"/>
      <c r="AC51" s="12"/>
      <c r="AD51" s="12"/>
      <c r="AE51" s="12"/>
      <c r="AF51" s="12"/>
      <c r="AG51" s="12"/>
      <c r="AH51" s="12"/>
      <c r="AI51" s="12"/>
      <c r="AJ51" s="12"/>
      <c r="AK51" s="12"/>
      <c r="AL51" s="12"/>
      <c r="AM51" s="12"/>
      <c r="AN51" s="12"/>
      <c r="AO51" s="12"/>
      <c r="AP51" s="12"/>
      <c r="AQ51" s="12"/>
      <c r="AR51" s="12"/>
      <c r="AS51" s="12"/>
      <c r="AT51" s="12"/>
      <c r="AU51" s="12"/>
      <c r="AV51" s="12"/>
      <c r="AW51" s="12"/>
      <c r="AX51" s="12"/>
      <c r="AY51" s="12"/>
      <c r="AZ51" s="12"/>
      <c r="BA51" s="12"/>
      <c r="BB51" s="12"/>
      <c r="BC51" s="12"/>
      <c r="BD51" s="12"/>
      <c r="BE51" s="12"/>
      <c r="BF51" s="12"/>
      <c r="BG51" s="12"/>
      <c r="BH51" s="12"/>
      <c r="BI51" s="12"/>
      <c r="BJ51" s="12"/>
      <c r="BK51" s="12"/>
      <c r="BL51" s="12"/>
      <c r="BM51" s="12"/>
      <c r="BN51" s="12"/>
      <c r="BO51" s="12"/>
      <c r="BP51" s="12"/>
      <c r="BQ51" s="12"/>
      <c r="BR51" s="12"/>
      <c r="BS51" s="12"/>
      <c r="BT51" s="12"/>
      <c r="BU51" s="12"/>
      <c r="BV51" s="12"/>
      <c r="BW51" s="12"/>
      <c r="BX51" s="12"/>
      <c r="BY51" s="12"/>
      <c r="BZ51" s="12"/>
      <c r="CA51" s="12"/>
      <c r="CB51" s="12"/>
      <c r="CC51" s="12"/>
      <c r="CD51" s="12"/>
      <c r="CE51" s="12"/>
      <c r="CF51" s="12"/>
      <c r="CG51" s="12"/>
      <c r="CH51" s="12"/>
      <c r="CI51" s="12"/>
      <c r="CJ51" s="12"/>
      <c r="CK51" s="12"/>
      <c r="CL51" s="12"/>
      <c r="CM51" s="12"/>
      <c r="CN51" s="12"/>
      <c r="CO51" s="12"/>
      <c r="CP51" s="12"/>
      <c r="CQ51" s="12"/>
      <c r="CR51" s="12"/>
      <c r="CS51" s="12"/>
      <c r="CT51" s="12"/>
      <c r="CU51" s="12"/>
      <c r="CV51" s="12"/>
      <c r="CW51" s="12"/>
      <c r="CX51" s="12"/>
      <c r="CY51" s="12"/>
      <c r="CZ51" s="12"/>
      <c r="DA51" s="12"/>
      <c r="DB51" s="12"/>
      <c r="DC51" s="12"/>
      <c r="DD51" s="12"/>
      <c r="DE51" s="12"/>
      <c r="DF51" s="12"/>
      <c r="DG51" s="12"/>
      <c r="DH51" s="12"/>
      <c r="DI51" s="12"/>
      <c r="DJ51" s="12"/>
      <c r="DK51" s="12"/>
      <c r="DL51" s="12"/>
      <c r="DM51" s="12"/>
      <c r="DN51" s="12"/>
      <c r="DO51" s="12"/>
      <c r="DP51" s="12"/>
      <c r="DQ51" s="12"/>
      <c r="DR51" s="12"/>
      <c r="DS51" s="12"/>
      <c r="DT51" s="12"/>
      <c r="DU51" s="12"/>
      <c r="DV51" s="12"/>
      <c r="DW51" s="12"/>
      <c r="DX51" s="12"/>
      <c r="DY51" s="12"/>
      <c r="DZ51" s="12"/>
      <c r="EA51" s="12"/>
      <c r="EB51" s="12"/>
      <c r="EC51" s="12"/>
      <c r="ED51" s="12"/>
      <c r="EE51" s="12"/>
      <c r="EF51" s="12"/>
      <c r="EG51" s="12"/>
      <c r="EH51" s="12"/>
      <c r="EI51" s="12"/>
      <c r="EJ51" s="12"/>
      <c r="EK51" s="12"/>
      <c r="EL51" s="12"/>
      <c r="EM51" s="12"/>
      <c r="EN51" s="12"/>
      <c r="EO51" s="12"/>
      <c r="EP51" s="12"/>
      <c r="EQ51" s="12"/>
      <c r="ER51" s="12"/>
      <c r="ES51" s="12"/>
      <c r="ET51" s="12"/>
      <c r="EU51" s="12"/>
      <c r="EV51" s="12"/>
      <c r="EW51" s="12"/>
      <c r="EX51" s="12"/>
      <c r="EY51" s="12"/>
      <c r="EZ51" s="12"/>
      <c r="FA51" s="12"/>
      <c r="FB51" s="12"/>
      <c r="FC51" s="12"/>
      <c r="FD51" s="12"/>
      <c r="FE51" s="12"/>
      <c r="FF51" s="12"/>
      <c r="FG51" s="50"/>
      <c r="FH51" s="50"/>
      <c r="FI51" s="50"/>
      <c r="FJ51" s="50"/>
      <c r="FK51" s="50"/>
      <c r="FL51" s="50"/>
      <c r="FM51" s="50"/>
      <c r="FN51" s="50"/>
      <c r="FO51" s="50"/>
      <c r="FP51" s="50"/>
      <c r="FQ51" s="50"/>
      <c r="FR51" s="50"/>
      <c r="FS51" s="50"/>
      <c r="FT51" s="50"/>
      <c r="FU51" s="50"/>
      <c r="FV51" s="50"/>
      <c r="FW51" s="50"/>
      <c r="FX51" s="50"/>
      <c r="FY51" s="50"/>
      <c r="FZ51" s="50"/>
      <c r="GA51" s="50"/>
      <c r="GB51" s="50"/>
      <c r="GC51" s="50"/>
      <c r="GD51" s="50"/>
      <c r="GE51" s="50"/>
      <c r="GF51" s="50"/>
      <c r="GG51" s="50"/>
      <c r="GH51" s="50"/>
      <c r="GI51" s="50"/>
      <c r="GJ51" s="50"/>
      <c r="GK51" s="50"/>
      <c r="GL51" s="50"/>
    </row>
    <row r="52" s="7" customFormat="1" ht="60" customHeight="1" spans="1:194">
      <c r="A52" s="27">
        <v>50</v>
      </c>
      <c r="B52" s="28" t="s">
        <v>149</v>
      </c>
      <c r="C52" s="28" t="str">
        <f>_xlfn.DISPIMG("ID_21490A433BF547208E48F2C10FBC1945",1)</f>
        <v>=DISPIMG("ID_21490A433BF547208E48F2C10FBC1945",1)</v>
      </c>
      <c r="D52" s="28" t="s">
        <v>86</v>
      </c>
      <c r="E52" s="30">
        <v>117</v>
      </c>
      <c r="F52" s="28" t="s">
        <v>12</v>
      </c>
      <c r="G52" s="31"/>
      <c r="H52" s="32"/>
      <c r="I52" s="53" t="s">
        <v>148</v>
      </c>
      <c r="J52" s="10"/>
      <c r="K52" s="10"/>
      <c r="L52" s="10"/>
      <c r="M52" s="10"/>
      <c r="N52" s="10"/>
      <c r="O52" s="10"/>
      <c r="P52" s="10"/>
      <c r="Q52" s="10"/>
      <c r="R52" s="10"/>
      <c r="S52" s="10"/>
      <c r="T52" s="10"/>
      <c r="U52" s="10"/>
      <c r="V52" s="10"/>
      <c r="W52" s="10"/>
      <c r="X52" s="10"/>
      <c r="Y52" s="10"/>
      <c r="Z52" s="10"/>
      <c r="AA52" s="10"/>
      <c r="AB52" s="10"/>
      <c r="AC52" s="10"/>
      <c r="AD52" s="10"/>
      <c r="AE52" s="10"/>
      <c r="AF52" s="10"/>
      <c r="AG52" s="10"/>
      <c r="AH52" s="10"/>
      <c r="AI52" s="10"/>
      <c r="AJ52" s="10"/>
      <c r="AK52" s="10"/>
      <c r="AL52" s="10"/>
      <c r="AM52" s="10"/>
      <c r="AN52" s="10"/>
      <c r="AO52" s="10"/>
      <c r="AP52" s="10"/>
      <c r="AQ52" s="10"/>
      <c r="AR52" s="10"/>
      <c r="AS52" s="10"/>
      <c r="AT52" s="10"/>
      <c r="AU52" s="10"/>
      <c r="AV52" s="10"/>
      <c r="AW52" s="10"/>
      <c r="AX52" s="10"/>
      <c r="AY52" s="10"/>
      <c r="AZ52" s="10"/>
      <c r="BA52" s="10"/>
      <c r="BB52" s="10"/>
      <c r="BC52" s="10"/>
      <c r="BD52" s="10"/>
      <c r="BE52" s="10"/>
      <c r="BF52" s="10"/>
      <c r="BG52" s="10"/>
      <c r="BH52" s="10"/>
      <c r="BI52" s="10"/>
      <c r="BJ52" s="10"/>
      <c r="BK52" s="10"/>
      <c r="BL52" s="10"/>
      <c r="BM52" s="10"/>
      <c r="BN52" s="10"/>
      <c r="BO52" s="10"/>
      <c r="BP52" s="10"/>
      <c r="BQ52" s="10"/>
      <c r="BR52" s="10"/>
      <c r="BS52" s="10"/>
      <c r="BT52" s="10"/>
      <c r="BU52" s="10"/>
      <c r="BV52" s="10"/>
      <c r="BW52" s="10"/>
      <c r="BX52" s="10"/>
      <c r="BY52" s="10"/>
      <c r="BZ52" s="10"/>
      <c r="CA52" s="10"/>
      <c r="CB52" s="10"/>
      <c r="CC52" s="10"/>
      <c r="CD52" s="10"/>
      <c r="CE52" s="10"/>
      <c r="CF52" s="10"/>
      <c r="CG52" s="10"/>
      <c r="CH52" s="10"/>
      <c r="CI52" s="10"/>
      <c r="CJ52" s="10"/>
      <c r="CK52" s="10"/>
      <c r="CL52" s="10"/>
      <c r="CM52" s="10"/>
      <c r="CN52" s="10"/>
      <c r="CO52" s="10"/>
      <c r="CP52" s="10"/>
      <c r="CQ52" s="10"/>
      <c r="CR52" s="10"/>
      <c r="CS52" s="10"/>
      <c r="CT52" s="10"/>
      <c r="CU52" s="10"/>
      <c r="CV52" s="10"/>
      <c r="CW52" s="10"/>
      <c r="CX52" s="10"/>
      <c r="CY52" s="10"/>
      <c r="CZ52" s="10"/>
      <c r="DA52" s="10"/>
      <c r="DB52" s="10"/>
      <c r="DC52" s="10"/>
      <c r="DD52" s="10"/>
      <c r="DE52" s="10"/>
      <c r="DF52" s="10"/>
      <c r="DG52" s="10"/>
      <c r="DH52" s="10"/>
      <c r="DI52" s="10"/>
      <c r="DJ52" s="10"/>
      <c r="DK52" s="10"/>
      <c r="DL52" s="10"/>
      <c r="DM52" s="10"/>
      <c r="DN52" s="10"/>
      <c r="DO52" s="10"/>
      <c r="DP52" s="10"/>
      <c r="DQ52" s="10"/>
      <c r="DR52" s="10"/>
      <c r="DS52" s="10"/>
      <c r="DT52" s="10"/>
      <c r="DU52" s="10"/>
      <c r="DV52" s="10"/>
      <c r="DW52" s="10"/>
      <c r="DX52" s="10"/>
      <c r="DY52" s="10"/>
      <c r="DZ52" s="10"/>
      <c r="EA52" s="10"/>
      <c r="EB52" s="10"/>
      <c r="EC52" s="10"/>
      <c r="ED52" s="10"/>
      <c r="EE52" s="10"/>
      <c r="EF52" s="10"/>
      <c r="EG52" s="10"/>
      <c r="EH52" s="10"/>
      <c r="EI52" s="10"/>
      <c r="EJ52" s="10"/>
      <c r="EK52" s="10"/>
      <c r="EL52" s="10"/>
      <c r="EM52" s="10"/>
      <c r="EN52" s="10"/>
      <c r="EO52" s="10"/>
      <c r="EP52" s="10"/>
      <c r="EQ52" s="10"/>
      <c r="ER52" s="10"/>
      <c r="ES52" s="10"/>
      <c r="ET52" s="10"/>
      <c r="EU52" s="10"/>
      <c r="EV52" s="10"/>
      <c r="EW52" s="10"/>
      <c r="EX52" s="10"/>
      <c r="EY52" s="10"/>
      <c r="EZ52" s="10"/>
      <c r="FA52" s="10"/>
      <c r="FB52" s="10"/>
      <c r="FC52" s="10"/>
      <c r="FD52" s="10"/>
      <c r="FE52" s="10"/>
      <c r="FF52" s="10"/>
      <c r="FG52" s="14"/>
      <c r="FH52" s="14"/>
      <c r="FI52" s="14"/>
      <c r="FJ52" s="14"/>
      <c r="FK52" s="14"/>
      <c r="FL52" s="14"/>
      <c r="FM52" s="14"/>
      <c r="FN52" s="14"/>
      <c r="FO52" s="14"/>
      <c r="FP52" s="14"/>
      <c r="FQ52" s="14"/>
      <c r="FR52" s="14"/>
      <c r="FS52" s="14"/>
      <c r="FT52" s="14"/>
      <c r="FU52" s="14"/>
      <c r="FV52" s="14"/>
      <c r="FW52" s="14"/>
      <c r="FX52" s="14"/>
      <c r="FY52" s="14"/>
      <c r="FZ52" s="14"/>
      <c r="GA52" s="14"/>
      <c r="GB52" s="14"/>
      <c r="GC52" s="14"/>
      <c r="GD52" s="14"/>
      <c r="GE52" s="14"/>
      <c r="GF52" s="14"/>
      <c r="GG52" s="14"/>
      <c r="GH52" s="14"/>
      <c r="GI52" s="14"/>
      <c r="GJ52" s="14"/>
      <c r="GK52" s="14"/>
      <c r="GL52" s="14"/>
    </row>
    <row r="53" s="7" customFormat="1" ht="60" customHeight="1" spans="1:194">
      <c r="A53" s="27">
        <v>51</v>
      </c>
      <c r="B53" s="28" t="s">
        <v>150</v>
      </c>
      <c r="C53" s="30" t="str">
        <f>_xlfn.DISPIMG("ID_C6FD5B93C9C64C948F685828874667A4",1)</f>
        <v>=DISPIMG("ID_C6FD5B93C9C64C948F685828874667A4",1)</v>
      </c>
      <c r="D53" s="30" t="s">
        <v>59</v>
      </c>
      <c r="E53" s="30">
        <v>26</v>
      </c>
      <c r="F53" s="28" t="s">
        <v>19</v>
      </c>
      <c r="G53" s="31"/>
      <c r="H53" s="32"/>
      <c r="I53" s="60" t="s">
        <v>151</v>
      </c>
      <c r="J53" s="10"/>
      <c r="K53" s="10"/>
      <c r="L53" s="10"/>
      <c r="M53" s="10"/>
      <c r="N53" s="10"/>
      <c r="O53" s="10"/>
      <c r="P53" s="10"/>
      <c r="Q53" s="10"/>
      <c r="R53" s="10"/>
      <c r="S53" s="10"/>
      <c r="T53" s="10"/>
      <c r="U53" s="10"/>
      <c r="V53" s="10"/>
      <c r="W53" s="10"/>
      <c r="X53" s="10"/>
      <c r="Y53" s="10"/>
      <c r="Z53" s="10"/>
      <c r="AA53" s="10"/>
      <c r="AB53" s="10"/>
      <c r="AC53" s="10"/>
      <c r="AD53" s="10"/>
      <c r="AE53" s="10"/>
      <c r="AF53" s="10"/>
      <c r="AG53" s="10"/>
      <c r="AH53" s="10"/>
      <c r="AI53" s="10"/>
      <c r="AJ53" s="10"/>
      <c r="AK53" s="10"/>
      <c r="AL53" s="10"/>
      <c r="AM53" s="10"/>
      <c r="AN53" s="10"/>
      <c r="AO53" s="10"/>
      <c r="AP53" s="10"/>
      <c r="AQ53" s="10"/>
      <c r="AR53" s="10"/>
      <c r="AS53" s="10"/>
      <c r="AT53" s="10"/>
      <c r="AU53" s="10"/>
      <c r="AV53" s="10"/>
      <c r="AW53" s="10"/>
      <c r="AX53" s="10"/>
      <c r="AY53" s="10"/>
      <c r="AZ53" s="10"/>
      <c r="BA53" s="10"/>
      <c r="BB53" s="10"/>
      <c r="BC53" s="10"/>
      <c r="BD53" s="10"/>
      <c r="BE53" s="10"/>
      <c r="BF53" s="10"/>
      <c r="BG53" s="10"/>
      <c r="BH53" s="10"/>
      <c r="BI53" s="10"/>
      <c r="BJ53" s="10"/>
      <c r="BK53" s="10"/>
      <c r="BL53" s="10"/>
      <c r="BM53" s="10"/>
      <c r="BN53" s="10"/>
      <c r="BO53" s="10"/>
      <c r="BP53" s="10"/>
      <c r="BQ53" s="10"/>
      <c r="BR53" s="10"/>
      <c r="BS53" s="10"/>
      <c r="BT53" s="10"/>
      <c r="BU53" s="10"/>
      <c r="BV53" s="10"/>
      <c r="BW53" s="10"/>
      <c r="BX53" s="10"/>
      <c r="BY53" s="10"/>
      <c r="BZ53" s="10"/>
      <c r="CA53" s="10"/>
      <c r="CB53" s="10"/>
      <c r="CC53" s="10"/>
      <c r="CD53" s="10"/>
      <c r="CE53" s="10"/>
      <c r="CF53" s="10"/>
      <c r="CG53" s="10"/>
      <c r="CH53" s="10"/>
      <c r="CI53" s="10"/>
      <c r="CJ53" s="10"/>
      <c r="CK53" s="10"/>
      <c r="CL53" s="10"/>
      <c r="CM53" s="10"/>
      <c r="CN53" s="10"/>
      <c r="CO53" s="10"/>
      <c r="CP53" s="10"/>
      <c r="CQ53" s="10"/>
      <c r="CR53" s="10"/>
      <c r="CS53" s="10"/>
      <c r="CT53" s="10"/>
      <c r="CU53" s="10"/>
      <c r="CV53" s="10"/>
      <c r="CW53" s="10"/>
      <c r="CX53" s="10"/>
      <c r="CY53" s="10"/>
      <c r="CZ53" s="10"/>
      <c r="DA53" s="10"/>
      <c r="DB53" s="10"/>
      <c r="DC53" s="10"/>
      <c r="DD53" s="10"/>
      <c r="DE53" s="10"/>
      <c r="DF53" s="10"/>
      <c r="DG53" s="10"/>
      <c r="DH53" s="10"/>
      <c r="DI53" s="10"/>
      <c r="DJ53" s="10"/>
      <c r="DK53" s="10"/>
      <c r="DL53" s="10"/>
      <c r="DM53" s="10"/>
      <c r="DN53" s="10"/>
      <c r="DO53" s="10"/>
      <c r="DP53" s="10"/>
      <c r="DQ53" s="10"/>
      <c r="DR53" s="10"/>
      <c r="DS53" s="10"/>
      <c r="DT53" s="10"/>
      <c r="DU53" s="10"/>
      <c r="DV53" s="10"/>
      <c r="DW53" s="10"/>
      <c r="DX53" s="10"/>
      <c r="DY53" s="10"/>
      <c r="DZ53" s="10"/>
      <c r="EA53" s="10"/>
      <c r="EB53" s="10"/>
      <c r="EC53" s="10"/>
      <c r="ED53" s="10"/>
      <c r="EE53" s="10"/>
      <c r="EF53" s="10"/>
      <c r="EG53" s="10"/>
      <c r="EH53" s="10"/>
      <c r="EI53" s="10"/>
      <c r="EJ53" s="10"/>
      <c r="EK53" s="10"/>
      <c r="EL53" s="10"/>
      <c r="EM53" s="10"/>
      <c r="EN53" s="10"/>
      <c r="EO53" s="10"/>
      <c r="EP53" s="10"/>
      <c r="EQ53" s="10"/>
      <c r="ER53" s="10"/>
      <c r="ES53" s="10"/>
      <c r="ET53" s="10"/>
      <c r="EU53" s="10"/>
      <c r="EV53" s="10"/>
      <c r="EW53" s="10"/>
      <c r="EX53" s="14"/>
      <c r="EY53" s="14"/>
      <c r="EZ53" s="14"/>
      <c r="FA53" s="14"/>
      <c r="FB53" s="14"/>
      <c r="FC53" s="14"/>
      <c r="FD53" s="14"/>
      <c r="FE53" s="14"/>
      <c r="FF53" s="14"/>
      <c r="FG53" s="14"/>
      <c r="FH53" s="14"/>
      <c r="FI53" s="14"/>
      <c r="FJ53" s="14"/>
      <c r="FK53" s="14"/>
      <c r="FL53" s="14"/>
      <c r="FM53" s="14"/>
      <c r="FN53" s="14"/>
      <c r="FO53" s="14"/>
      <c r="FP53" s="14"/>
      <c r="FQ53" s="14"/>
      <c r="FR53" s="14"/>
      <c r="FS53" s="14"/>
      <c r="FT53" s="14"/>
      <c r="FU53" s="14"/>
      <c r="FV53" s="14"/>
      <c r="FW53" s="14"/>
      <c r="FX53" s="14"/>
      <c r="FY53" s="14"/>
      <c r="FZ53" s="14"/>
      <c r="GA53" s="14"/>
      <c r="GB53" s="14"/>
      <c r="GC53" s="14"/>
    </row>
    <row r="54" s="7" customFormat="1" ht="60" customHeight="1" spans="1:194">
      <c r="A54" s="27">
        <v>52</v>
      </c>
      <c r="B54" s="28" t="s">
        <v>152</v>
      </c>
      <c r="C54" s="30" t="str">
        <f>_xlfn.DISPIMG("ID_C6FD5B93C9C64C948F685828874667A4",1)</f>
        <v>=DISPIMG("ID_C6FD5B93C9C64C948F685828874667A4",1)</v>
      </c>
      <c r="D54" s="30" t="s">
        <v>153</v>
      </c>
      <c r="E54" s="30">
        <v>20</v>
      </c>
      <c r="F54" s="28" t="s">
        <v>19</v>
      </c>
      <c r="G54" s="31"/>
      <c r="H54" s="32"/>
      <c r="I54" s="60" t="s">
        <v>154</v>
      </c>
      <c r="J54" s="10"/>
      <c r="K54" s="10"/>
      <c r="L54" s="10"/>
      <c r="M54" s="10"/>
      <c r="N54" s="10"/>
      <c r="O54" s="10"/>
      <c r="P54" s="10"/>
      <c r="Q54" s="10"/>
      <c r="R54" s="10"/>
      <c r="S54" s="10"/>
      <c r="T54" s="10"/>
      <c r="U54" s="10"/>
      <c r="V54" s="10"/>
      <c r="W54" s="10"/>
      <c r="X54" s="10"/>
      <c r="Y54" s="10"/>
      <c r="Z54" s="10"/>
      <c r="AA54" s="10"/>
      <c r="AB54" s="10"/>
      <c r="AC54" s="10"/>
      <c r="AD54" s="10"/>
      <c r="AE54" s="10"/>
      <c r="AF54" s="10"/>
      <c r="AG54" s="10"/>
      <c r="AH54" s="10"/>
      <c r="AI54" s="10"/>
      <c r="AJ54" s="10"/>
      <c r="AK54" s="10"/>
      <c r="AL54" s="10"/>
      <c r="AM54" s="10"/>
      <c r="AN54" s="10"/>
      <c r="AO54" s="10"/>
      <c r="AP54" s="10"/>
      <c r="AQ54" s="10"/>
      <c r="AR54" s="10"/>
      <c r="AS54" s="10"/>
      <c r="AT54" s="10"/>
      <c r="AU54" s="10"/>
      <c r="AV54" s="10"/>
      <c r="AW54" s="10"/>
      <c r="AX54" s="10"/>
      <c r="AY54" s="10"/>
      <c r="AZ54" s="10"/>
      <c r="BA54" s="10"/>
      <c r="BB54" s="10"/>
      <c r="BC54" s="10"/>
      <c r="BD54" s="10"/>
      <c r="BE54" s="10"/>
      <c r="BF54" s="10"/>
      <c r="BG54" s="10"/>
      <c r="BH54" s="10"/>
      <c r="BI54" s="10"/>
      <c r="BJ54" s="10"/>
      <c r="BK54" s="10"/>
      <c r="BL54" s="10"/>
      <c r="BM54" s="10"/>
      <c r="BN54" s="10"/>
      <c r="BO54" s="10"/>
      <c r="BP54" s="10"/>
      <c r="BQ54" s="10"/>
      <c r="BR54" s="10"/>
      <c r="BS54" s="10"/>
      <c r="BT54" s="10"/>
      <c r="BU54" s="10"/>
      <c r="BV54" s="10"/>
      <c r="BW54" s="10"/>
      <c r="BX54" s="10"/>
      <c r="BY54" s="10"/>
      <c r="BZ54" s="10"/>
      <c r="CA54" s="10"/>
      <c r="CB54" s="10"/>
      <c r="CC54" s="10"/>
      <c r="CD54" s="10"/>
      <c r="CE54" s="10"/>
      <c r="CF54" s="10"/>
      <c r="CG54" s="10"/>
      <c r="CH54" s="10"/>
      <c r="CI54" s="10"/>
      <c r="CJ54" s="10"/>
      <c r="CK54" s="10"/>
      <c r="CL54" s="10"/>
      <c r="CM54" s="10"/>
      <c r="CN54" s="10"/>
      <c r="CO54" s="10"/>
      <c r="CP54" s="10"/>
      <c r="CQ54" s="10"/>
      <c r="CR54" s="10"/>
      <c r="CS54" s="10"/>
      <c r="CT54" s="10"/>
      <c r="CU54" s="10"/>
      <c r="CV54" s="10"/>
      <c r="CW54" s="10"/>
      <c r="CX54" s="10"/>
      <c r="CY54" s="10"/>
      <c r="CZ54" s="10"/>
      <c r="DA54" s="10"/>
      <c r="DB54" s="10"/>
      <c r="DC54" s="10"/>
      <c r="DD54" s="10"/>
      <c r="DE54" s="10"/>
      <c r="DF54" s="10"/>
      <c r="DG54" s="10"/>
      <c r="DH54" s="10"/>
      <c r="DI54" s="10"/>
      <c r="DJ54" s="10"/>
      <c r="DK54" s="10"/>
      <c r="DL54" s="10"/>
      <c r="DM54" s="10"/>
      <c r="DN54" s="10"/>
      <c r="DO54" s="10"/>
      <c r="DP54" s="10"/>
      <c r="DQ54" s="10"/>
      <c r="DR54" s="10"/>
      <c r="DS54" s="10"/>
      <c r="DT54" s="10"/>
      <c r="DU54" s="10"/>
      <c r="DV54" s="10"/>
      <c r="DW54" s="10"/>
      <c r="DX54" s="10"/>
      <c r="DY54" s="10"/>
      <c r="DZ54" s="10"/>
      <c r="EA54" s="10"/>
      <c r="EB54" s="10"/>
      <c r="EC54" s="10"/>
      <c r="ED54" s="10"/>
      <c r="EE54" s="10"/>
      <c r="EF54" s="10"/>
      <c r="EG54" s="10"/>
      <c r="EH54" s="10"/>
      <c r="EI54" s="10"/>
      <c r="EJ54" s="10"/>
      <c r="EK54" s="10"/>
      <c r="EL54" s="10"/>
      <c r="EM54" s="10"/>
      <c r="EN54" s="10"/>
      <c r="EO54" s="10"/>
      <c r="EP54" s="10"/>
      <c r="EQ54" s="10"/>
      <c r="ER54" s="10"/>
      <c r="ES54" s="10"/>
      <c r="ET54" s="10"/>
      <c r="EU54" s="10"/>
      <c r="EV54" s="10"/>
      <c r="EW54" s="10"/>
      <c r="EX54" s="10"/>
      <c r="EY54" s="10"/>
      <c r="EZ54" s="10"/>
      <c r="FA54" s="10"/>
      <c r="FB54" s="10"/>
      <c r="FC54" s="10"/>
      <c r="FD54" s="10"/>
      <c r="FE54" s="10"/>
      <c r="FF54" s="10"/>
      <c r="FG54" s="14"/>
      <c r="FH54" s="14"/>
      <c r="FI54" s="14"/>
      <c r="FJ54" s="14"/>
      <c r="FK54" s="14"/>
      <c r="FL54" s="14"/>
      <c r="FM54" s="14"/>
      <c r="FN54" s="14"/>
      <c r="FO54" s="14"/>
      <c r="FP54" s="14"/>
      <c r="FQ54" s="14"/>
      <c r="FR54" s="14"/>
      <c r="FS54" s="14"/>
      <c r="FT54" s="14"/>
      <c r="FU54" s="14"/>
      <c r="FV54" s="14"/>
      <c r="FW54" s="14"/>
      <c r="FX54" s="14"/>
      <c r="FY54" s="14"/>
      <c r="FZ54" s="14"/>
      <c r="GA54" s="14"/>
      <c r="GB54" s="14"/>
      <c r="GC54" s="14"/>
      <c r="GD54" s="14"/>
      <c r="GE54" s="14"/>
      <c r="GF54" s="14"/>
      <c r="GG54" s="14"/>
      <c r="GH54" s="14"/>
      <c r="GI54" s="14"/>
      <c r="GJ54" s="14"/>
      <c r="GK54" s="14"/>
      <c r="GL54" s="14"/>
    </row>
    <row r="55" s="7" customFormat="1" ht="60" customHeight="1" spans="1:194">
      <c r="A55" s="27">
        <v>53</v>
      </c>
      <c r="B55" s="28" t="s">
        <v>155</v>
      </c>
      <c r="C55" s="30" t="str">
        <f>_xlfn.DISPIMG("ID_B9C2BAAE60564D6BB705E2E9F8A62EDA",1)</f>
        <v>=DISPIMG("ID_B9C2BAAE60564D6BB705E2E9F8A62EDA",1)</v>
      </c>
      <c r="D55" s="30" t="s">
        <v>156</v>
      </c>
      <c r="E55" s="30">
        <v>9</v>
      </c>
      <c r="F55" s="28" t="s">
        <v>19</v>
      </c>
      <c r="G55" s="31"/>
      <c r="H55" s="32"/>
      <c r="I55" s="60" t="s">
        <v>157</v>
      </c>
      <c r="J55" s="10"/>
      <c r="K55" s="10"/>
      <c r="L55" s="10"/>
      <c r="M55" s="10"/>
      <c r="N55" s="10"/>
      <c r="O55" s="10"/>
      <c r="P55" s="10"/>
      <c r="Q55" s="10"/>
      <c r="R55" s="10"/>
      <c r="S55" s="10"/>
      <c r="T55" s="10"/>
      <c r="U55" s="10"/>
      <c r="V55" s="10"/>
      <c r="W55" s="10"/>
      <c r="X55" s="10"/>
      <c r="Y55" s="10"/>
      <c r="Z55" s="10"/>
      <c r="AA55" s="10"/>
      <c r="AB55" s="10"/>
      <c r="AC55" s="10"/>
      <c r="AD55" s="10"/>
      <c r="AE55" s="10"/>
      <c r="AF55" s="10"/>
      <c r="AG55" s="10"/>
      <c r="AH55" s="10"/>
      <c r="AI55" s="10"/>
      <c r="AJ55" s="10"/>
      <c r="AK55" s="10"/>
      <c r="AL55" s="10"/>
      <c r="AM55" s="10"/>
      <c r="AN55" s="10"/>
      <c r="AO55" s="10"/>
      <c r="AP55" s="10"/>
      <c r="AQ55" s="10"/>
      <c r="AR55" s="10"/>
      <c r="AS55" s="10"/>
      <c r="AT55" s="10"/>
      <c r="AU55" s="10"/>
      <c r="AV55" s="10"/>
      <c r="AW55" s="10"/>
      <c r="AX55" s="10"/>
      <c r="AY55" s="10"/>
      <c r="AZ55" s="10"/>
      <c r="BA55" s="10"/>
      <c r="BB55" s="10"/>
      <c r="BC55" s="10"/>
      <c r="BD55" s="10"/>
      <c r="BE55" s="10"/>
      <c r="BF55" s="10"/>
      <c r="BG55" s="10"/>
      <c r="BH55" s="10"/>
      <c r="BI55" s="10"/>
      <c r="BJ55" s="10"/>
      <c r="BK55" s="10"/>
      <c r="BL55" s="10"/>
      <c r="BM55" s="10"/>
      <c r="BN55" s="10"/>
      <c r="BO55" s="10"/>
      <c r="BP55" s="10"/>
      <c r="BQ55" s="10"/>
      <c r="BR55" s="10"/>
      <c r="BS55" s="10"/>
      <c r="BT55" s="10"/>
      <c r="BU55" s="10"/>
      <c r="BV55" s="10"/>
      <c r="BW55" s="10"/>
      <c r="BX55" s="10"/>
      <c r="BY55" s="10"/>
      <c r="BZ55" s="10"/>
      <c r="CA55" s="10"/>
      <c r="CB55" s="10"/>
      <c r="CC55" s="10"/>
      <c r="CD55" s="10"/>
      <c r="CE55" s="10"/>
      <c r="CF55" s="10"/>
      <c r="CG55" s="10"/>
      <c r="CH55" s="10"/>
      <c r="CI55" s="10"/>
      <c r="CJ55" s="10"/>
      <c r="CK55" s="10"/>
      <c r="CL55" s="10"/>
      <c r="CM55" s="10"/>
      <c r="CN55" s="10"/>
      <c r="CO55" s="10"/>
      <c r="CP55" s="10"/>
      <c r="CQ55" s="10"/>
      <c r="CR55" s="10"/>
      <c r="CS55" s="10"/>
      <c r="CT55" s="10"/>
      <c r="CU55" s="10"/>
      <c r="CV55" s="10"/>
      <c r="CW55" s="10"/>
      <c r="CX55" s="10"/>
      <c r="CY55" s="10"/>
      <c r="CZ55" s="10"/>
      <c r="DA55" s="10"/>
      <c r="DB55" s="10"/>
      <c r="DC55" s="10"/>
      <c r="DD55" s="10"/>
      <c r="DE55" s="10"/>
      <c r="DF55" s="10"/>
      <c r="DG55" s="10"/>
      <c r="DH55" s="10"/>
      <c r="DI55" s="10"/>
      <c r="DJ55" s="10"/>
      <c r="DK55" s="10"/>
      <c r="DL55" s="10"/>
      <c r="DM55" s="10"/>
      <c r="DN55" s="10"/>
      <c r="DO55" s="10"/>
      <c r="DP55" s="10"/>
      <c r="DQ55" s="10"/>
      <c r="DR55" s="10"/>
      <c r="DS55" s="10"/>
      <c r="DT55" s="10"/>
      <c r="DU55" s="10"/>
      <c r="DV55" s="10"/>
      <c r="DW55" s="10"/>
      <c r="DX55" s="10"/>
      <c r="DY55" s="10"/>
      <c r="DZ55" s="10"/>
      <c r="EA55" s="10"/>
      <c r="EB55" s="10"/>
      <c r="EC55" s="10"/>
      <c r="ED55" s="10"/>
      <c r="EE55" s="10"/>
      <c r="EF55" s="10"/>
      <c r="EG55" s="10"/>
      <c r="EH55" s="10"/>
      <c r="EI55" s="10"/>
      <c r="EJ55" s="10"/>
      <c r="EK55" s="10"/>
      <c r="EL55" s="10"/>
      <c r="EM55" s="10"/>
      <c r="EN55" s="10"/>
      <c r="EO55" s="10"/>
      <c r="EP55" s="10"/>
      <c r="EQ55" s="10"/>
      <c r="ER55" s="10"/>
      <c r="ES55" s="10"/>
      <c r="ET55" s="10"/>
      <c r="EU55" s="10"/>
      <c r="EV55" s="10"/>
      <c r="EW55" s="10"/>
      <c r="EX55" s="14"/>
      <c r="EY55" s="14"/>
      <c r="EZ55" s="14"/>
      <c r="FA55" s="14"/>
      <c r="FB55" s="14"/>
      <c r="FC55" s="14"/>
      <c r="FD55" s="14"/>
      <c r="FE55" s="14"/>
      <c r="FF55" s="14"/>
      <c r="FG55" s="14"/>
      <c r="FH55" s="14"/>
      <c r="FI55" s="14"/>
      <c r="FJ55" s="14"/>
      <c r="FK55" s="14"/>
      <c r="FL55" s="14"/>
      <c r="FM55" s="14"/>
      <c r="FN55" s="14"/>
      <c r="FO55" s="14"/>
      <c r="FP55" s="14"/>
      <c r="FQ55" s="14"/>
      <c r="FR55" s="14"/>
      <c r="FS55" s="14"/>
      <c r="FT55" s="14"/>
      <c r="FU55" s="14"/>
      <c r="FV55" s="14"/>
      <c r="FW55" s="14"/>
      <c r="FX55" s="14"/>
      <c r="FY55" s="14"/>
      <c r="FZ55" s="14"/>
      <c r="GA55" s="14"/>
      <c r="GB55" s="14"/>
      <c r="GC55" s="14"/>
    </row>
    <row r="56" s="7" customFormat="1" ht="60" customHeight="1" spans="1:194">
      <c r="A56" s="27">
        <v>54</v>
      </c>
      <c r="B56" s="28" t="s">
        <v>158</v>
      </c>
      <c r="C56" s="30" t="str">
        <f>_xlfn.DISPIMG("ID_56C49B10F8754CC9BAAC0A77A9AE1D44",1)</f>
        <v>=DISPIMG("ID_56C49B10F8754CC9BAAC0A77A9AE1D44",1)</v>
      </c>
      <c r="D56" s="30" t="s">
        <v>86</v>
      </c>
      <c r="E56" s="30">
        <v>105</v>
      </c>
      <c r="F56" s="28" t="s">
        <v>19</v>
      </c>
      <c r="G56" s="31"/>
      <c r="H56" s="32"/>
      <c r="I56" s="60" t="s">
        <v>159</v>
      </c>
      <c r="J56" s="10"/>
      <c r="K56" s="10"/>
      <c r="L56" s="10"/>
      <c r="M56" s="10"/>
      <c r="N56" s="10"/>
      <c r="O56" s="10"/>
      <c r="P56" s="10"/>
      <c r="Q56" s="10"/>
      <c r="R56" s="10"/>
      <c r="S56" s="10"/>
      <c r="T56" s="10"/>
      <c r="U56" s="10"/>
      <c r="V56" s="10"/>
      <c r="W56" s="10"/>
      <c r="X56" s="10"/>
      <c r="Y56" s="10"/>
      <c r="Z56" s="10"/>
      <c r="AA56" s="10"/>
      <c r="AB56" s="10"/>
      <c r="AC56" s="10"/>
      <c r="AD56" s="10"/>
      <c r="AE56" s="10"/>
      <c r="AF56" s="10"/>
      <c r="AG56" s="10"/>
      <c r="AH56" s="10"/>
      <c r="AI56" s="10"/>
      <c r="AJ56" s="10"/>
      <c r="AK56" s="10"/>
      <c r="AL56" s="10"/>
      <c r="AM56" s="10"/>
      <c r="AN56" s="10"/>
      <c r="AO56" s="10"/>
      <c r="AP56" s="10"/>
      <c r="AQ56" s="10"/>
      <c r="AR56" s="10"/>
      <c r="AS56" s="10"/>
      <c r="AT56" s="10"/>
      <c r="AU56" s="10"/>
      <c r="AV56" s="10"/>
      <c r="AW56" s="10"/>
      <c r="AX56" s="10"/>
      <c r="AY56" s="10"/>
      <c r="AZ56" s="10"/>
      <c r="BA56" s="10"/>
      <c r="BB56" s="10"/>
      <c r="BC56" s="10"/>
      <c r="BD56" s="10"/>
      <c r="BE56" s="10"/>
      <c r="BF56" s="10"/>
      <c r="BG56" s="10"/>
      <c r="BH56" s="10"/>
      <c r="BI56" s="10"/>
      <c r="BJ56" s="10"/>
      <c r="BK56" s="10"/>
      <c r="BL56" s="10"/>
      <c r="BM56" s="10"/>
      <c r="BN56" s="10"/>
      <c r="BO56" s="10"/>
      <c r="BP56" s="10"/>
      <c r="BQ56" s="10"/>
      <c r="BR56" s="10"/>
      <c r="BS56" s="10"/>
      <c r="BT56" s="10"/>
      <c r="BU56" s="10"/>
      <c r="BV56" s="10"/>
      <c r="BW56" s="10"/>
      <c r="BX56" s="10"/>
      <c r="BY56" s="10"/>
      <c r="BZ56" s="10"/>
      <c r="CA56" s="10"/>
      <c r="CB56" s="10"/>
      <c r="CC56" s="10"/>
      <c r="CD56" s="10"/>
      <c r="CE56" s="10"/>
      <c r="CF56" s="10"/>
      <c r="CG56" s="10"/>
      <c r="CH56" s="10"/>
      <c r="CI56" s="10"/>
      <c r="CJ56" s="10"/>
      <c r="CK56" s="10"/>
      <c r="CL56" s="10"/>
      <c r="CM56" s="10"/>
      <c r="CN56" s="10"/>
      <c r="CO56" s="10"/>
      <c r="CP56" s="10"/>
      <c r="CQ56" s="10"/>
      <c r="CR56" s="10"/>
      <c r="CS56" s="10"/>
      <c r="CT56" s="10"/>
      <c r="CU56" s="10"/>
      <c r="CV56" s="10"/>
      <c r="CW56" s="10"/>
      <c r="CX56" s="10"/>
      <c r="CY56" s="10"/>
      <c r="CZ56" s="10"/>
      <c r="DA56" s="10"/>
      <c r="DB56" s="10"/>
      <c r="DC56" s="10"/>
      <c r="DD56" s="10"/>
      <c r="DE56" s="10"/>
      <c r="DF56" s="10"/>
      <c r="DG56" s="10"/>
      <c r="DH56" s="10"/>
      <c r="DI56" s="10"/>
      <c r="DJ56" s="10"/>
      <c r="DK56" s="10"/>
      <c r="DL56" s="10"/>
      <c r="DM56" s="10"/>
      <c r="DN56" s="10"/>
      <c r="DO56" s="10"/>
      <c r="DP56" s="10"/>
      <c r="DQ56" s="10"/>
      <c r="DR56" s="10"/>
      <c r="DS56" s="10"/>
      <c r="DT56" s="10"/>
      <c r="DU56" s="10"/>
      <c r="DV56" s="10"/>
      <c r="DW56" s="10"/>
      <c r="DX56" s="10"/>
      <c r="DY56" s="10"/>
      <c r="DZ56" s="10"/>
      <c r="EA56" s="10"/>
      <c r="EB56" s="10"/>
      <c r="EC56" s="10"/>
      <c r="ED56" s="10"/>
      <c r="EE56" s="10"/>
      <c r="EF56" s="10"/>
      <c r="EG56" s="10"/>
      <c r="EH56" s="10"/>
      <c r="EI56" s="10"/>
      <c r="EJ56" s="10"/>
      <c r="EK56" s="10"/>
      <c r="EL56" s="10"/>
      <c r="EM56" s="10"/>
      <c r="EN56" s="10"/>
      <c r="EO56" s="10"/>
      <c r="EP56" s="10"/>
      <c r="EQ56" s="10"/>
      <c r="ER56" s="10"/>
      <c r="ES56" s="10"/>
      <c r="ET56" s="10"/>
      <c r="EU56" s="10"/>
      <c r="EV56" s="10"/>
      <c r="EW56" s="10"/>
      <c r="EX56" s="10"/>
      <c r="EY56" s="10"/>
      <c r="EZ56" s="10"/>
      <c r="FA56" s="10"/>
      <c r="FB56" s="10"/>
      <c r="FC56" s="10"/>
      <c r="FD56" s="10"/>
      <c r="FE56" s="10"/>
      <c r="FF56" s="10"/>
      <c r="FG56" s="14"/>
      <c r="FH56" s="14"/>
      <c r="FI56" s="14"/>
      <c r="FJ56" s="14"/>
      <c r="FK56" s="14"/>
      <c r="FL56" s="14"/>
      <c r="FM56" s="14"/>
      <c r="FN56" s="14"/>
      <c r="FO56" s="14"/>
      <c r="FP56" s="14"/>
      <c r="FQ56" s="14"/>
      <c r="FR56" s="14"/>
      <c r="FS56" s="14"/>
      <c r="FT56" s="14"/>
      <c r="FU56" s="14"/>
      <c r="FV56" s="14"/>
      <c r="FW56" s="14"/>
      <c r="FX56" s="14"/>
      <c r="FY56" s="14"/>
      <c r="FZ56" s="14"/>
      <c r="GA56" s="14"/>
      <c r="GB56" s="14"/>
      <c r="GC56" s="14"/>
      <c r="GD56" s="14"/>
      <c r="GE56" s="14"/>
      <c r="GF56" s="14"/>
      <c r="GG56" s="14"/>
      <c r="GH56" s="14"/>
      <c r="GI56" s="14"/>
      <c r="GJ56" s="14"/>
      <c r="GK56" s="14"/>
      <c r="GL56" s="14"/>
    </row>
    <row r="57" s="10" customFormat="1" ht="60" customHeight="1" spans="1:194">
      <c r="A57" s="27">
        <v>55</v>
      </c>
      <c r="B57" s="28" t="s">
        <v>160</v>
      </c>
      <c r="C57" s="30" t="str">
        <f>_xlfn.DISPIMG("ID_A457F9116C8F4A85A98A5465D21AFD8B",1)</f>
        <v>=DISPIMG("ID_A457F9116C8F4A85A98A5465D21AFD8B",1)</v>
      </c>
      <c r="D57" s="30" t="s">
        <v>161</v>
      </c>
      <c r="E57" s="30">
        <v>8</v>
      </c>
      <c r="F57" s="28" t="s">
        <v>19</v>
      </c>
      <c r="G57" s="31"/>
      <c r="H57" s="32"/>
      <c r="I57" s="60" t="s">
        <v>159</v>
      </c>
    </row>
    <row r="58" s="10" customFormat="1" ht="60" customHeight="1" spans="1:194">
      <c r="A58" s="27">
        <v>56</v>
      </c>
      <c r="B58" s="28" t="s">
        <v>162</v>
      </c>
      <c r="C58" s="28" t="str">
        <f>_xlfn.DISPIMG("ID_9D757BC827EE41FAACC6B205DEFD5DA9",1)</f>
        <v>=DISPIMG("ID_9D757BC827EE41FAACC6B205DEFD5DA9",1)</v>
      </c>
      <c r="D58" s="30" t="s">
        <v>126</v>
      </c>
      <c r="E58" s="30">
        <v>534</v>
      </c>
      <c r="F58" s="28" t="s">
        <v>19</v>
      </c>
      <c r="G58" s="31"/>
      <c r="H58" s="32"/>
      <c r="I58" s="60" t="s">
        <v>163</v>
      </c>
    </row>
    <row r="59" s="10" customFormat="1" ht="60" customHeight="1" spans="1:194">
      <c r="A59" s="27">
        <v>57</v>
      </c>
      <c r="B59" s="28" t="s">
        <v>164</v>
      </c>
      <c r="C59" s="73" t="str">
        <f>_xlfn.DISPIMG("ID_D93189987C184A168C23EA66959230D0",1)</f>
        <v>=DISPIMG("ID_D93189987C184A168C23EA66959230D0",1)</v>
      </c>
      <c r="D59" s="30" t="s">
        <v>126</v>
      </c>
      <c r="E59" s="30">
        <v>39</v>
      </c>
      <c r="F59" s="28" t="s">
        <v>19</v>
      </c>
      <c r="G59" s="31"/>
      <c r="H59" s="32"/>
      <c r="I59" s="53" t="s">
        <v>165</v>
      </c>
    </row>
    <row r="60" s="10" customFormat="1" ht="60" customHeight="1" spans="1:194">
      <c r="A60" s="27">
        <v>58</v>
      </c>
      <c r="B60" s="28" t="s">
        <v>166</v>
      </c>
      <c r="C60" s="28" t="str">
        <f>_xlfn.DISPIMG("ID_CE3BA67A674E42B599CCACA233FFD3AA",1)</f>
        <v>=DISPIMG("ID_CE3BA67A674E42B599CCACA233FFD3AA",1)</v>
      </c>
      <c r="D60" s="28" t="s">
        <v>167</v>
      </c>
      <c r="E60" s="30">
        <v>157</v>
      </c>
      <c r="F60" s="28" t="s">
        <v>19</v>
      </c>
      <c r="G60" s="31"/>
      <c r="H60" s="32"/>
      <c r="I60" s="53" t="s">
        <v>168</v>
      </c>
    </row>
    <row r="61" s="10" customFormat="1" ht="60" customHeight="1" spans="1:194">
      <c r="A61" s="27">
        <v>59</v>
      </c>
      <c r="B61" s="28" t="s">
        <v>169</v>
      </c>
      <c r="C61" s="28" t="str">
        <f>_xlfn.DISPIMG("ID_EBB3BE252AE64433ADCD08FC9295C7F4",1)</f>
        <v>=DISPIMG("ID_EBB3BE252AE64433ADCD08FC9295C7F4",1)</v>
      </c>
      <c r="D61" s="27" t="s">
        <v>170</v>
      </c>
      <c r="E61" s="30">
        <v>1</v>
      </c>
      <c r="F61" s="28" t="s">
        <v>19</v>
      </c>
      <c r="G61" s="31"/>
      <c r="H61" s="32"/>
      <c r="I61" s="33" t="s">
        <v>171</v>
      </c>
    </row>
    <row r="62" s="10" customFormat="1" ht="60" customHeight="1" spans="1:194">
      <c r="A62" s="27">
        <v>60</v>
      </c>
      <c r="B62" s="28" t="s">
        <v>172</v>
      </c>
      <c r="C62" s="28" t="str">
        <f>_xlfn.DISPIMG("ID_05254AC2705C4BF989E433CB52840939",1)</f>
        <v>=DISPIMG("ID_05254AC2705C4BF989E433CB52840939",1)</v>
      </c>
      <c r="D62" s="30" t="s">
        <v>173</v>
      </c>
      <c r="E62" s="30">
        <v>3</v>
      </c>
      <c r="F62" s="28" t="s">
        <v>19</v>
      </c>
      <c r="G62" s="31"/>
      <c r="H62" s="32"/>
      <c r="I62" s="53" t="s">
        <v>174</v>
      </c>
    </row>
    <row r="63" s="10" customFormat="1" ht="60" customHeight="1" spans="1:194">
      <c r="A63" s="27">
        <v>61</v>
      </c>
      <c r="B63" s="28" t="s">
        <v>175</v>
      </c>
      <c r="C63" s="28" t="str">
        <f>_xlfn.DISPIMG("ID_F00CD10336454321AFF828E30CB78727",1)</f>
        <v>=DISPIMG("ID_F00CD10336454321AFF828E30CB78727",1)</v>
      </c>
      <c r="D63" s="39" t="s">
        <v>176</v>
      </c>
      <c r="E63" s="30">
        <v>2</v>
      </c>
      <c r="F63" s="28" t="s">
        <v>19</v>
      </c>
      <c r="G63" s="31"/>
      <c r="H63" s="32"/>
      <c r="I63" s="53" t="s">
        <v>177</v>
      </c>
    </row>
    <row r="64" s="10" customFormat="1" ht="60" customHeight="1" spans="1:194">
      <c r="A64" s="27">
        <v>62</v>
      </c>
      <c r="B64" s="28" t="s">
        <v>178</v>
      </c>
      <c r="C64" s="28" t="str">
        <f>_xlfn.DISPIMG("ID_F00CD10336454321AFF828E30CB78727",1)</f>
        <v>=DISPIMG("ID_F00CD10336454321AFF828E30CB78727",1)</v>
      </c>
      <c r="D64" s="39" t="s">
        <v>179</v>
      </c>
      <c r="E64" s="30">
        <v>1</v>
      </c>
      <c r="F64" s="28" t="s">
        <v>19</v>
      </c>
      <c r="G64" s="31"/>
      <c r="H64" s="32"/>
      <c r="I64" s="53" t="s">
        <v>180</v>
      </c>
    </row>
    <row r="65" ht="60" customHeight="1" spans="1:194">
      <c r="A65" s="27">
        <v>63</v>
      </c>
      <c r="B65" s="28" t="s">
        <v>181</v>
      </c>
      <c r="C65" s="28" t="str">
        <f>_xlfn.DISPIMG("ID_EF4FEA37827B4E2F9208F3C851522C6F",1)</f>
        <v>=DISPIMG("ID_EF4FEA37827B4E2F9208F3C851522C6F",1)</v>
      </c>
      <c r="D65" s="39" t="s">
        <v>182</v>
      </c>
      <c r="E65" s="30">
        <v>2</v>
      </c>
      <c r="F65" s="28" t="s">
        <v>19</v>
      </c>
      <c r="G65" s="31"/>
      <c r="H65" s="32"/>
      <c r="I65" s="53" t="s">
        <v>183</v>
      </c>
      <c r="J65" s="10"/>
      <c r="K65" s="10"/>
      <c r="L65" s="10"/>
      <c r="M65" s="10"/>
      <c r="N65" s="10"/>
      <c r="O65" s="10"/>
      <c r="P65" s="10"/>
      <c r="Q65" s="10"/>
      <c r="R65" s="10"/>
      <c r="S65" s="10"/>
      <c r="T65" s="10"/>
      <c r="U65" s="10"/>
      <c r="V65" s="10"/>
      <c r="W65" s="10"/>
      <c r="X65" s="10"/>
      <c r="Y65" s="10"/>
      <c r="Z65" s="10"/>
      <c r="AA65" s="10"/>
      <c r="AB65" s="10"/>
      <c r="AC65" s="10"/>
      <c r="AD65" s="10"/>
      <c r="AE65" s="10"/>
      <c r="AF65" s="10"/>
      <c r="AG65" s="10"/>
      <c r="AH65" s="10"/>
      <c r="AI65" s="10"/>
      <c r="AJ65" s="10"/>
      <c r="AK65" s="10"/>
      <c r="AL65" s="10"/>
      <c r="AM65" s="10"/>
      <c r="AN65" s="10"/>
      <c r="AO65" s="10"/>
      <c r="AP65" s="10"/>
      <c r="AQ65" s="10"/>
      <c r="AR65" s="10"/>
      <c r="AS65" s="10"/>
      <c r="AT65" s="10"/>
      <c r="AU65" s="10"/>
      <c r="AV65" s="10"/>
      <c r="AW65" s="10"/>
      <c r="AX65" s="10"/>
      <c r="AY65" s="10"/>
      <c r="AZ65" s="10"/>
      <c r="BA65" s="10"/>
      <c r="BB65" s="10"/>
      <c r="BC65" s="10"/>
      <c r="BD65" s="10"/>
      <c r="BE65" s="10"/>
      <c r="BF65" s="10"/>
      <c r="BG65" s="10"/>
      <c r="BH65" s="10"/>
      <c r="BI65" s="10"/>
      <c r="BJ65" s="10"/>
      <c r="BK65" s="10"/>
      <c r="BL65" s="10"/>
      <c r="BM65" s="10"/>
      <c r="BN65" s="10"/>
      <c r="BO65" s="10"/>
      <c r="BP65" s="10"/>
      <c r="BQ65" s="10"/>
      <c r="BR65" s="10"/>
      <c r="BS65" s="10"/>
      <c r="BT65" s="10"/>
      <c r="BU65" s="10"/>
      <c r="BV65" s="10"/>
      <c r="BW65" s="10"/>
      <c r="BX65" s="10"/>
      <c r="BY65" s="10"/>
      <c r="BZ65" s="10"/>
      <c r="CA65" s="10"/>
      <c r="CB65" s="10"/>
      <c r="CC65" s="10"/>
      <c r="CD65" s="10"/>
      <c r="CE65" s="10"/>
      <c r="CF65" s="10"/>
      <c r="CG65" s="10"/>
      <c r="CH65" s="10"/>
      <c r="CI65" s="10"/>
      <c r="CJ65" s="10"/>
      <c r="CK65" s="10"/>
      <c r="CL65" s="10"/>
      <c r="CM65" s="10"/>
      <c r="CN65" s="10"/>
      <c r="CO65" s="10"/>
      <c r="CP65" s="10"/>
      <c r="CQ65" s="10"/>
      <c r="CR65" s="10"/>
      <c r="CS65" s="10"/>
      <c r="CT65" s="10"/>
      <c r="CU65" s="10"/>
      <c r="CV65" s="10"/>
      <c r="CW65" s="10"/>
      <c r="CX65" s="10"/>
      <c r="CY65" s="10"/>
      <c r="CZ65" s="10"/>
      <c r="DA65" s="10"/>
      <c r="DB65" s="10"/>
      <c r="DC65" s="10"/>
      <c r="DD65" s="10"/>
      <c r="DE65" s="10"/>
      <c r="DF65" s="10"/>
      <c r="DG65" s="10"/>
      <c r="DH65" s="10"/>
      <c r="DI65" s="10"/>
      <c r="DJ65" s="10"/>
      <c r="DK65" s="10"/>
      <c r="DL65" s="10"/>
      <c r="DM65" s="10"/>
      <c r="DN65" s="10"/>
      <c r="DO65" s="10"/>
      <c r="DP65" s="10"/>
      <c r="DQ65" s="10"/>
      <c r="DR65" s="10"/>
      <c r="DS65" s="10"/>
      <c r="DT65" s="10"/>
      <c r="DU65" s="10"/>
      <c r="DV65" s="10"/>
      <c r="DW65" s="10"/>
      <c r="DX65" s="10"/>
      <c r="DY65" s="10"/>
      <c r="DZ65" s="10"/>
      <c r="EA65" s="10"/>
      <c r="EB65" s="10"/>
      <c r="EC65" s="10"/>
      <c r="ED65" s="10"/>
      <c r="EE65" s="10"/>
      <c r="EF65" s="10"/>
      <c r="EG65" s="10"/>
      <c r="EH65" s="10"/>
      <c r="EI65" s="10"/>
      <c r="EJ65" s="10"/>
      <c r="EK65" s="10"/>
      <c r="EL65" s="10"/>
      <c r="EM65" s="10"/>
      <c r="EN65" s="10"/>
      <c r="EO65" s="10"/>
      <c r="EP65" s="10"/>
      <c r="EQ65" s="10"/>
      <c r="ER65" s="10"/>
      <c r="ES65" s="10"/>
      <c r="ET65" s="10"/>
      <c r="EU65" s="10"/>
      <c r="EV65" s="10"/>
      <c r="EW65" s="10"/>
      <c r="EX65" s="10"/>
      <c r="EY65" s="10"/>
      <c r="EZ65" s="10"/>
      <c r="FA65" s="10"/>
      <c r="FB65" s="10"/>
      <c r="FC65" s="10"/>
      <c r="FD65" s="10"/>
      <c r="FE65" s="10"/>
      <c r="FF65" s="10"/>
      <c r="FG65" s="14"/>
      <c r="FH65" s="14"/>
      <c r="FI65" s="14"/>
      <c r="FJ65" s="14"/>
      <c r="FK65" s="14"/>
      <c r="FL65" s="14"/>
      <c r="FM65" s="14"/>
      <c r="FN65" s="14"/>
      <c r="FO65" s="14"/>
      <c r="FP65" s="14"/>
      <c r="FQ65" s="14"/>
      <c r="FR65" s="14"/>
      <c r="FS65" s="14"/>
      <c r="FT65" s="14"/>
      <c r="FU65" s="14"/>
      <c r="FV65" s="14"/>
      <c r="FW65" s="14"/>
      <c r="FX65" s="14"/>
      <c r="FY65" s="14"/>
      <c r="FZ65" s="14"/>
      <c r="GA65" s="14"/>
      <c r="GB65" s="14"/>
      <c r="GC65" s="14"/>
      <c r="GD65" s="14"/>
      <c r="GE65" s="14"/>
      <c r="GF65" s="14"/>
      <c r="GG65" s="14"/>
      <c r="GH65" s="14"/>
      <c r="GI65" s="14"/>
      <c r="GJ65" s="14"/>
      <c r="GK65" s="14"/>
      <c r="GL65" s="14"/>
    </row>
    <row r="66" s="13" customFormat="1" ht="60" customHeight="1" spans="1:194">
      <c r="A66" s="27">
        <v>64</v>
      </c>
      <c r="B66" s="28" t="s">
        <v>184</v>
      </c>
      <c r="C66" s="28" t="str">
        <f>_xlfn.DISPIMG("ID_91CAB104DDC4476D84101DCB71788C02",1)</f>
        <v>=DISPIMG("ID_91CAB104DDC4476D84101DCB71788C02",1)</v>
      </c>
      <c r="D66" s="28" t="s">
        <v>185</v>
      </c>
      <c r="E66" s="30">
        <v>14</v>
      </c>
      <c r="F66" s="28" t="s">
        <v>19</v>
      </c>
      <c r="G66" s="31"/>
      <c r="H66" s="32"/>
      <c r="I66" s="53" t="s">
        <v>186</v>
      </c>
      <c r="J66" s="14"/>
      <c r="K66" s="14"/>
      <c r="L66" s="14"/>
      <c r="M66" s="14"/>
      <c r="N66" s="14"/>
      <c r="O66" s="14"/>
      <c r="P66" s="14"/>
      <c r="Q66" s="14"/>
      <c r="R66" s="14"/>
      <c r="S66" s="14"/>
      <c r="T66" s="14"/>
      <c r="U66" s="14"/>
      <c r="V66" s="14"/>
      <c r="W66" s="14"/>
      <c r="X66" s="14"/>
      <c r="Y66" s="14"/>
      <c r="Z66" s="14"/>
      <c r="AA66" s="14"/>
      <c r="AB66" s="14"/>
      <c r="AC66" s="14"/>
      <c r="AD66" s="14"/>
      <c r="AE66" s="14"/>
      <c r="AF66" s="14"/>
      <c r="AG66" s="14"/>
      <c r="AH66" s="14"/>
      <c r="AI66" s="14"/>
      <c r="AJ66" s="14"/>
      <c r="AK66" s="14"/>
      <c r="AL66" s="14"/>
      <c r="AM66" s="14"/>
      <c r="AN66" s="14"/>
      <c r="AO66" s="14"/>
      <c r="AP66" s="14"/>
      <c r="AQ66" s="14"/>
      <c r="AR66" s="14"/>
      <c r="AS66" s="14"/>
      <c r="AT66" s="14"/>
      <c r="AU66" s="14"/>
      <c r="AV66" s="14"/>
      <c r="AW66" s="14"/>
      <c r="AX66" s="14"/>
      <c r="AY66" s="14"/>
      <c r="AZ66" s="14"/>
      <c r="BA66" s="14"/>
      <c r="BB66" s="14"/>
      <c r="BC66" s="14"/>
      <c r="BD66" s="14"/>
      <c r="BE66" s="14"/>
      <c r="BF66" s="14"/>
      <c r="BG66" s="14"/>
      <c r="BH66" s="14"/>
      <c r="BI66" s="14"/>
      <c r="BJ66" s="14"/>
      <c r="BK66" s="14"/>
      <c r="BL66" s="14"/>
      <c r="BM66" s="14"/>
      <c r="BN66" s="14"/>
      <c r="BO66" s="14"/>
      <c r="BP66" s="14"/>
      <c r="BQ66" s="14"/>
      <c r="BR66" s="14"/>
      <c r="BS66" s="14"/>
      <c r="BT66" s="14"/>
      <c r="BU66" s="14"/>
      <c r="BV66" s="14"/>
      <c r="BW66" s="14"/>
      <c r="BX66" s="14"/>
      <c r="BY66" s="14"/>
      <c r="BZ66" s="14"/>
      <c r="CA66" s="14"/>
      <c r="CB66" s="14"/>
      <c r="CC66" s="14"/>
      <c r="CD66" s="14"/>
      <c r="CE66" s="14"/>
      <c r="CF66" s="14"/>
      <c r="CG66" s="14"/>
      <c r="CH66" s="14"/>
      <c r="CI66" s="14"/>
      <c r="CJ66" s="14"/>
      <c r="CK66" s="14"/>
      <c r="CL66" s="14"/>
      <c r="CM66" s="14"/>
      <c r="CN66" s="14"/>
      <c r="CO66" s="14"/>
      <c r="CP66" s="14"/>
      <c r="CQ66" s="14"/>
      <c r="CR66" s="14"/>
      <c r="CS66" s="14"/>
      <c r="CT66" s="14"/>
      <c r="CU66" s="14"/>
      <c r="CV66" s="14"/>
      <c r="CW66" s="14"/>
      <c r="CX66" s="14"/>
      <c r="CY66" s="14"/>
      <c r="CZ66" s="14"/>
      <c r="DA66" s="14"/>
      <c r="DB66" s="14"/>
      <c r="DC66" s="14"/>
      <c r="DD66" s="14"/>
      <c r="DE66" s="14"/>
      <c r="DF66" s="14"/>
      <c r="DG66" s="14"/>
      <c r="DH66" s="14"/>
      <c r="DI66" s="14"/>
      <c r="DJ66" s="14"/>
      <c r="DK66" s="14"/>
      <c r="DL66" s="14"/>
      <c r="DM66" s="14"/>
      <c r="DN66" s="14"/>
      <c r="DO66" s="14"/>
      <c r="DP66" s="14"/>
      <c r="DQ66" s="14"/>
      <c r="DR66" s="14"/>
      <c r="DS66" s="14"/>
      <c r="DT66" s="14"/>
      <c r="DU66" s="14"/>
      <c r="DV66" s="14"/>
      <c r="DW66" s="14"/>
      <c r="DX66" s="14"/>
      <c r="DY66" s="14"/>
      <c r="DZ66" s="14"/>
      <c r="EA66" s="14"/>
      <c r="EB66" s="14"/>
      <c r="EC66" s="14"/>
      <c r="ED66" s="14"/>
      <c r="EE66" s="14"/>
      <c r="EF66" s="14"/>
      <c r="EG66" s="14"/>
      <c r="EH66" s="14"/>
      <c r="EI66" s="14"/>
      <c r="EJ66" s="14"/>
      <c r="EK66" s="14"/>
      <c r="EL66" s="14"/>
      <c r="EM66" s="14"/>
      <c r="EN66" s="14"/>
      <c r="EO66" s="14"/>
      <c r="EP66" s="14"/>
      <c r="EQ66" s="14"/>
      <c r="ER66" s="14"/>
      <c r="ES66" s="14"/>
      <c r="ET66" s="14"/>
      <c r="EU66" s="14"/>
      <c r="EV66" s="14"/>
      <c r="EW66" s="14"/>
      <c r="EX66" s="14"/>
      <c r="EY66" s="14"/>
      <c r="EZ66" s="14"/>
      <c r="FA66" s="14"/>
      <c r="FB66" s="14"/>
      <c r="FC66" s="14"/>
      <c r="FD66" s="14"/>
      <c r="FE66" s="14"/>
      <c r="FF66" s="14"/>
      <c r="FG66" s="14"/>
      <c r="FH66" s="14"/>
      <c r="FI66" s="14"/>
      <c r="FJ66" s="14"/>
      <c r="FK66" s="14"/>
      <c r="FL66" s="14"/>
      <c r="FM66" s="14"/>
      <c r="FN66" s="14"/>
      <c r="FO66" s="14"/>
      <c r="FP66" s="14"/>
      <c r="FQ66" s="14"/>
      <c r="FR66" s="14"/>
      <c r="FS66" s="14"/>
      <c r="FT66" s="14"/>
      <c r="FU66" s="14"/>
      <c r="FV66" s="14"/>
      <c r="FW66" s="14"/>
      <c r="FX66" s="14"/>
      <c r="FY66" s="14"/>
      <c r="FZ66" s="14"/>
      <c r="GA66" s="14"/>
      <c r="GB66" s="14"/>
      <c r="GC66" s="14"/>
      <c r="GD66" s="14"/>
      <c r="GE66" s="14"/>
      <c r="GF66" s="14"/>
      <c r="GG66" s="14"/>
      <c r="GH66" s="14"/>
      <c r="GI66" s="14"/>
      <c r="GJ66" s="14"/>
      <c r="GK66" s="14"/>
      <c r="GL66" s="14"/>
    </row>
    <row r="67" s="14" customFormat="1" ht="60" customHeight="1" spans="1:194">
      <c r="A67" s="27">
        <v>65</v>
      </c>
      <c r="B67" s="28" t="s">
        <v>187</v>
      </c>
      <c r="C67" s="28" t="str">
        <f>_xlfn.DISPIMG("ID_2585C614423A4A439882D339D0A85107",1)</f>
        <v>=DISPIMG("ID_2585C614423A4A439882D339D0A85107",1)</v>
      </c>
      <c r="D67" s="39" t="s">
        <v>188</v>
      </c>
      <c r="E67" s="30">
        <v>3</v>
      </c>
      <c r="F67" s="28" t="s">
        <v>19</v>
      </c>
      <c r="G67" s="31"/>
      <c r="H67" s="32"/>
      <c r="I67" s="53" t="s">
        <v>189</v>
      </c>
    </row>
    <row r="68" s="4" customFormat="1" ht="60" customHeight="1" spans="1:194">
      <c r="A68" s="27">
        <v>66</v>
      </c>
      <c r="B68" s="28" t="s">
        <v>190</v>
      </c>
      <c r="C68" s="28" t="str">
        <f>_xlfn.DISPIMG("ID_42D7CB3989A8437A8CDDECA83BBA114D",1)</f>
        <v>=DISPIMG("ID_42D7CB3989A8437A8CDDECA83BBA114D",1)</v>
      </c>
      <c r="D68" s="39" t="s">
        <v>191</v>
      </c>
      <c r="E68" s="30">
        <v>1</v>
      </c>
      <c r="F68" s="28" t="s">
        <v>19</v>
      </c>
      <c r="G68" s="31"/>
      <c r="H68" s="32"/>
      <c r="I68" s="53" t="s">
        <v>192</v>
      </c>
    </row>
    <row r="69" s="4" customFormat="1" ht="60" customHeight="1" spans="1:194">
      <c r="A69" s="27">
        <v>67</v>
      </c>
      <c r="B69" s="28" t="s">
        <v>193</v>
      </c>
      <c r="C69" s="28" t="str">
        <f>_xlfn.DISPIMG("ID_91CAB104DDC4476D84101DCB71788C02",1)</f>
        <v>=DISPIMG("ID_91CAB104DDC4476D84101DCB71788C02",1)</v>
      </c>
      <c r="D69" s="28" t="s">
        <v>194</v>
      </c>
      <c r="E69" s="30">
        <v>11</v>
      </c>
      <c r="F69" s="28" t="s">
        <v>19</v>
      </c>
      <c r="G69" s="31"/>
      <c r="H69" s="32"/>
      <c r="I69" s="53" t="s">
        <v>186</v>
      </c>
    </row>
    <row r="70" s="4" customFormat="1" ht="60" customHeight="1" spans="1:194">
      <c r="A70" s="27">
        <v>68</v>
      </c>
      <c r="B70" s="28" t="s">
        <v>195</v>
      </c>
      <c r="C70" s="28" t="str">
        <f>_xlfn.DISPIMG("ID_1751A5322AF7482CA0D464361E483755",1)</f>
        <v>=DISPIMG("ID_1751A5322AF7482CA0D464361E483755",1)</v>
      </c>
      <c r="D70" s="28" t="s">
        <v>196</v>
      </c>
      <c r="E70" s="30">
        <v>1</v>
      </c>
      <c r="F70" s="28" t="s">
        <v>19</v>
      </c>
      <c r="G70" s="31"/>
      <c r="H70" s="32"/>
      <c r="I70" s="53" t="s">
        <v>197</v>
      </c>
    </row>
    <row r="71" s="11" customFormat="1" ht="60" customHeight="1" spans="1:194">
      <c r="A71" s="27">
        <v>69</v>
      </c>
      <c r="B71" s="30" t="s">
        <v>198</v>
      </c>
      <c r="C71" s="30" t="str">
        <f>_xlfn.DISPIMG("ID_965EC72C4330494DB522EB276F7CF10F",1)</f>
        <v>=DISPIMG("ID_965EC72C4330494DB522EB276F7CF10F",1)</v>
      </c>
      <c r="D71" s="30" t="s">
        <v>199</v>
      </c>
      <c r="E71" s="30">
        <v>1</v>
      </c>
      <c r="F71" s="28" t="s">
        <v>19</v>
      </c>
      <c r="G71" s="31"/>
      <c r="H71" s="32"/>
      <c r="I71" s="60" t="s">
        <v>200</v>
      </c>
      <c r="FJ71" s="14"/>
      <c r="FK71" s="14"/>
      <c r="FL71" s="14"/>
      <c r="FM71" s="14"/>
      <c r="FN71" s="14"/>
      <c r="FO71" s="14"/>
      <c r="FP71" s="14"/>
      <c r="FQ71" s="14"/>
      <c r="FR71" s="14"/>
      <c r="FS71" s="14"/>
      <c r="FT71" s="14"/>
      <c r="FU71" s="14"/>
      <c r="FV71" s="14"/>
      <c r="FW71" s="14"/>
      <c r="FX71" s="14"/>
      <c r="FY71" s="14"/>
      <c r="FZ71" s="14"/>
      <c r="GA71" s="14"/>
      <c r="GB71" s="14"/>
      <c r="GC71" s="14"/>
      <c r="GD71" s="14"/>
      <c r="GE71" s="14"/>
      <c r="GF71" s="14"/>
      <c r="GG71" s="14"/>
      <c r="GH71" s="14"/>
      <c r="GI71" s="14"/>
      <c r="GJ71" s="14"/>
      <c r="GK71" s="14"/>
      <c r="GL71" s="14"/>
    </row>
    <row r="72" s="11" customFormat="1" ht="60" customHeight="1" spans="1:194">
      <c r="A72" s="27">
        <v>70</v>
      </c>
      <c r="B72" s="30" t="s">
        <v>201</v>
      </c>
      <c r="C72" s="30" t="str">
        <f>_xlfn.DISPIMG("ID_965EC72C4330494DB522EB276F7CF10F",1)</f>
        <v>=DISPIMG("ID_965EC72C4330494DB522EB276F7CF10F",1)</v>
      </c>
      <c r="D72" s="30" t="s">
        <v>202</v>
      </c>
      <c r="E72" s="30">
        <v>1</v>
      </c>
      <c r="F72" s="28" t="s">
        <v>19</v>
      </c>
      <c r="G72" s="31"/>
      <c r="H72" s="32"/>
      <c r="I72" s="60" t="s">
        <v>200</v>
      </c>
      <c r="FJ72" s="14"/>
      <c r="FK72" s="14"/>
      <c r="FL72" s="14"/>
      <c r="FM72" s="14"/>
      <c r="FN72" s="14"/>
      <c r="FO72" s="14"/>
      <c r="FP72" s="14"/>
      <c r="FQ72" s="14"/>
      <c r="FR72" s="14"/>
      <c r="FS72" s="14"/>
      <c r="FT72" s="14"/>
      <c r="FU72" s="14"/>
      <c r="FV72" s="14"/>
      <c r="FW72" s="14"/>
      <c r="FX72" s="14"/>
      <c r="FY72" s="14"/>
      <c r="FZ72" s="14"/>
      <c r="GA72" s="14"/>
      <c r="GB72" s="14"/>
      <c r="GC72" s="14"/>
      <c r="GD72" s="14"/>
      <c r="GE72" s="14"/>
      <c r="GF72" s="14"/>
      <c r="GG72" s="14"/>
      <c r="GH72" s="14"/>
      <c r="GI72" s="14"/>
      <c r="GJ72" s="14"/>
      <c r="GK72" s="14"/>
      <c r="GL72" s="14"/>
    </row>
    <row r="73" s="11" customFormat="1" ht="60" customHeight="1" spans="1:194">
      <c r="A73" s="27">
        <v>71</v>
      </c>
      <c r="B73" s="30" t="s">
        <v>203</v>
      </c>
      <c r="C73" s="30" t="str">
        <f>_xlfn.DISPIMG("ID_53E652ADFD7940868F60BA57EEB726D1",1)</f>
        <v>=DISPIMG("ID_53E652ADFD7940868F60BA57EEB726D1",1)</v>
      </c>
      <c r="D73" s="30" t="s">
        <v>204</v>
      </c>
      <c r="E73" s="30">
        <v>1</v>
      </c>
      <c r="F73" s="28" t="s">
        <v>19</v>
      </c>
      <c r="G73" s="31"/>
      <c r="H73" s="32"/>
      <c r="I73" s="60" t="s">
        <v>200</v>
      </c>
      <c r="FJ73" s="14"/>
      <c r="FK73" s="14"/>
      <c r="FL73" s="14"/>
      <c r="FM73" s="14"/>
      <c r="FN73" s="14"/>
      <c r="FO73" s="14"/>
      <c r="FP73" s="14"/>
      <c r="FQ73" s="14"/>
      <c r="FR73" s="14"/>
      <c r="FS73" s="14"/>
      <c r="FT73" s="14"/>
      <c r="FU73" s="14"/>
      <c r="FV73" s="14"/>
      <c r="FW73" s="14"/>
      <c r="FX73" s="14"/>
      <c r="FY73" s="14"/>
      <c r="FZ73" s="14"/>
      <c r="GA73" s="14"/>
      <c r="GB73" s="14"/>
      <c r="GC73" s="14"/>
      <c r="GD73" s="14"/>
      <c r="GE73" s="14"/>
      <c r="GF73" s="14"/>
      <c r="GG73" s="14"/>
      <c r="GH73" s="14"/>
      <c r="GI73" s="14"/>
      <c r="GJ73" s="14"/>
      <c r="GK73" s="14"/>
      <c r="GL73" s="14"/>
    </row>
    <row r="74" s="10" customFormat="1" ht="60" customHeight="1" spans="1:194">
      <c r="A74" s="27">
        <v>72</v>
      </c>
      <c r="B74" s="30" t="s">
        <v>205</v>
      </c>
      <c r="C74" s="30" t="str">
        <f t="shared" ref="C74:C76" si="1">_xlfn.DISPIMG("ID_D515D0DC61D64CAA9A05F1CA8C6DB1C0",1)</f>
        <v>=DISPIMG("ID_D515D0DC61D64CAA9A05F1CA8C6DB1C0",1)</v>
      </c>
      <c r="D74" s="30" t="s">
        <v>59</v>
      </c>
      <c r="E74" s="30">
        <v>44</v>
      </c>
      <c r="F74" s="28" t="s">
        <v>19</v>
      </c>
      <c r="G74" s="31"/>
      <c r="H74" s="32"/>
      <c r="I74" s="60" t="s">
        <v>206</v>
      </c>
    </row>
    <row r="75" s="4" customFormat="1" ht="60" customHeight="1" spans="1:194">
      <c r="A75" s="27">
        <v>73</v>
      </c>
      <c r="B75" s="30" t="s">
        <v>207</v>
      </c>
      <c r="C75" s="30" t="str">
        <f t="shared" si="1"/>
        <v>=DISPIMG("ID_D515D0DC61D64CAA9A05F1CA8C6DB1C0",1)</v>
      </c>
      <c r="D75" s="30" t="s">
        <v>208</v>
      </c>
      <c r="E75" s="30">
        <v>2</v>
      </c>
      <c r="F75" s="28" t="s">
        <v>19</v>
      </c>
      <c r="G75" s="31"/>
      <c r="H75" s="32"/>
      <c r="I75" s="60" t="s">
        <v>209</v>
      </c>
    </row>
    <row r="76" s="14" customFormat="1" ht="60" customHeight="1" spans="1:194">
      <c r="A76" s="27">
        <v>74</v>
      </c>
      <c r="B76" s="30" t="s">
        <v>210</v>
      </c>
      <c r="C76" s="30" t="str">
        <f t="shared" si="1"/>
        <v>=DISPIMG("ID_D515D0DC61D64CAA9A05F1CA8C6DB1C0",1)</v>
      </c>
      <c r="D76" s="30" t="s">
        <v>211</v>
      </c>
      <c r="E76" s="30">
        <v>42</v>
      </c>
      <c r="F76" s="28" t="s">
        <v>19</v>
      </c>
      <c r="G76" s="31"/>
      <c r="H76" s="32"/>
      <c r="I76" s="60" t="s">
        <v>209</v>
      </c>
    </row>
    <row r="77" s="4" customFormat="1" ht="60" customHeight="1" spans="1:194">
      <c r="A77" s="27">
        <v>75</v>
      </c>
      <c r="B77" s="28" t="s">
        <v>212</v>
      </c>
      <c r="C77" s="74" t="str">
        <f>_xlfn.DISPIMG("ID_449CE84AEA604A7AB244088E42139DF7",1)</f>
        <v>=DISPIMG("ID_449CE84AEA604A7AB244088E42139DF7",1)</v>
      </c>
      <c r="D77" s="74" t="s">
        <v>213</v>
      </c>
      <c r="E77" s="30">
        <v>17</v>
      </c>
      <c r="F77" s="28" t="s">
        <v>12</v>
      </c>
      <c r="G77" s="31"/>
      <c r="H77" s="32"/>
      <c r="I77" s="53" t="s">
        <v>214</v>
      </c>
    </row>
    <row r="78" s="4" customFormat="1" ht="60" customHeight="1" spans="1:194">
      <c r="A78" s="27">
        <v>76</v>
      </c>
      <c r="B78" s="30" t="s">
        <v>215</v>
      </c>
      <c r="C78" s="30" t="str">
        <f>_xlfn.DISPIMG("ID_5835A177F5C643E084EB26E6ABBE5F46",1)</f>
        <v>=DISPIMG("ID_5835A177F5C643E084EB26E6ABBE5F46",1)</v>
      </c>
      <c r="D78" s="30" t="s">
        <v>126</v>
      </c>
      <c r="E78" s="30">
        <v>47</v>
      </c>
      <c r="F78" s="28" t="s">
        <v>19</v>
      </c>
      <c r="G78" s="31"/>
      <c r="H78" s="32"/>
      <c r="I78" s="60" t="s">
        <v>216</v>
      </c>
    </row>
    <row r="79" s="8" customFormat="1" ht="60" customHeight="1" spans="1:194">
      <c r="A79" s="27">
        <v>77</v>
      </c>
      <c r="B79" s="75" t="s">
        <v>217</v>
      </c>
      <c r="C79" s="76" t="str">
        <f>_xlfn.DISPIMG("ID_4A968EFBF2AE4F4798D63F3C317656E4",1)</f>
        <v>=DISPIMG("ID_4A968EFBF2AE4F4798D63F3C317656E4",1)</v>
      </c>
      <c r="D79" s="30" t="s">
        <v>18</v>
      </c>
      <c r="E79" s="30">
        <v>300</v>
      </c>
      <c r="F79" s="28" t="s">
        <v>19</v>
      </c>
      <c r="G79" s="31"/>
      <c r="H79" s="32"/>
      <c r="I79" s="33" t="s">
        <v>218</v>
      </c>
    </row>
    <row r="80" s="14" customFormat="1" ht="60" customHeight="1" spans="1:194">
      <c r="A80" s="27">
        <v>78</v>
      </c>
      <c r="B80" s="28" t="s">
        <v>219</v>
      </c>
      <c r="C80" s="28" t="str">
        <f>_xlfn.DISPIMG("ID_E133B4BC382B484D897AEAF9BC58164C",1)</f>
        <v>=DISPIMG("ID_E133B4BC382B484D897AEAF9BC58164C",1)</v>
      </c>
      <c r="D80" s="35" t="s">
        <v>220</v>
      </c>
      <c r="E80" s="30">
        <v>6</v>
      </c>
      <c r="F80" s="28" t="s">
        <v>53</v>
      </c>
      <c r="G80" s="31"/>
      <c r="H80" s="32"/>
      <c r="I80" s="53" t="s">
        <v>221</v>
      </c>
    </row>
    <row r="81" s="10" customFormat="1" ht="60" customHeight="1" spans="1:9">
      <c r="A81" s="27">
        <v>79</v>
      </c>
      <c r="B81" s="28" t="s">
        <v>222</v>
      </c>
      <c r="C81" s="28" t="str">
        <f>_xlfn.DISPIMG("ID_786598C6865642479D24D244872802A7",1)</f>
        <v>=DISPIMG("ID_786598C6865642479D24D244872802A7",1)</v>
      </c>
      <c r="D81" s="35" t="s">
        <v>126</v>
      </c>
      <c r="E81" s="30">
        <v>8</v>
      </c>
      <c r="F81" s="28" t="s">
        <v>19</v>
      </c>
      <c r="G81" s="31"/>
      <c r="H81" s="32"/>
      <c r="I81" s="77" t="s">
        <v>223</v>
      </c>
    </row>
    <row r="82" s="10" customFormat="1" ht="60" customHeight="1" spans="1:9">
      <c r="A82" s="27">
        <v>80</v>
      </c>
      <c r="B82" s="28" t="s">
        <v>224</v>
      </c>
      <c r="C82" s="78" t="str">
        <f>_xlfn.DISPIMG("ID_8462B33DFAF943608C46B9EC0BF12F8F",1)</f>
        <v>=DISPIMG("ID_8462B33DFAF943608C46B9EC0BF12F8F",1)</v>
      </c>
      <c r="D82" s="79" t="s">
        <v>225</v>
      </c>
      <c r="E82" s="30">
        <v>72</v>
      </c>
      <c r="F82" s="80" t="s">
        <v>19</v>
      </c>
      <c r="G82" s="31"/>
      <c r="H82" s="32"/>
      <c r="I82" s="81" t="s">
        <v>226</v>
      </c>
    </row>
    <row r="83" s="10" customFormat="1" ht="60" customHeight="1" spans="1:9">
      <c r="A83" s="27">
        <v>81</v>
      </c>
      <c r="B83" s="28" t="s">
        <v>227</v>
      </c>
      <c r="C83" s="82" t="str">
        <f>_xlfn.DISPIMG("ID_A292C9BC76B34006A40198CCBF8D9565",1)</f>
        <v>=DISPIMG("ID_A292C9BC76B34006A40198CCBF8D9565",1)</v>
      </c>
      <c r="D83" s="82" t="s">
        <v>228</v>
      </c>
      <c r="E83" s="30">
        <v>472</v>
      </c>
      <c r="F83" s="28" t="s">
        <v>19</v>
      </c>
      <c r="G83" s="31"/>
      <c r="H83" s="32"/>
      <c r="I83" s="83" t="s">
        <v>229</v>
      </c>
    </row>
    <row r="84" s="10" customFormat="1" ht="60" customHeight="1" spans="1:9">
      <c r="A84" s="27">
        <v>82</v>
      </c>
      <c r="B84" s="74" t="s">
        <v>230</v>
      </c>
      <c r="C84" s="74" t="str">
        <f>_xlfn.DISPIMG("ID_449CE84AEA604A7AB244088E42139DF7",1)</f>
        <v>=DISPIMG("ID_449CE84AEA604A7AB244088E42139DF7",1)</v>
      </c>
      <c r="D84" s="74" t="s">
        <v>208</v>
      </c>
      <c r="E84" s="30">
        <v>1</v>
      </c>
      <c r="F84" s="28" t="s">
        <v>12</v>
      </c>
      <c r="G84" s="31"/>
      <c r="H84" s="32"/>
      <c r="I84" s="53" t="s">
        <v>214</v>
      </c>
    </row>
    <row r="85" s="10" customFormat="1" ht="60" customHeight="1" spans="1:9">
      <c r="A85" s="27">
        <v>83</v>
      </c>
      <c r="B85" s="74" t="s">
        <v>231</v>
      </c>
      <c r="C85" s="74" t="str">
        <f>_xlfn.DISPIMG("ID_449CE84AEA604A7AB244088E42139DF7",1)</f>
        <v>=DISPIMG("ID_449CE84AEA604A7AB244088E42139DF7",1)</v>
      </c>
      <c r="D85" s="74" t="s">
        <v>232</v>
      </c>
      <c r="E85" s="30">
        <v>4</v>
      </c>
      <c r="F85" s="28" t="s">
        <v>12</v>
      </c>
      <c r="G85" s="31"/>
      <c r="H85" s="32"/>
      <c r="I85" s="60" t="s">
        <v>214</v>
      </c>
    </row>
    <row r="86" s="10" customFormat="1" ht="60" customHeight="1" spans="1:9">
      <c r="A86" s="27">
        <v>84</v>
      </c>
      <c r="B86" s="74" t="s">
        <v>233</v>
      </c>
      <c r="C86" s="74" t="str">
        <f>_xlfn.DISPIMG("ID_32B9D4D4F9E646D69D2B401188683257",1)</f>
        <v>=DISPIMG("ID_32B9D4D4F9E646D69D2B401188683257",1)</v>
      </c>
      <c r="D86" s="74" t="s">
        <v>126</v>
      </c>
      <c r="E86" s="30">
        <v>20</v>
      </c>
      <c r="F86" s="28" t="s">
        <v>19</v>
      </c>
      <c r="G86" s="31"/>
      <c r="H86" s="32"/>
      <c r="I86" s="60" t="s">
        <v>234</v>
      </c>
    </row>
    <row r="87" s="12" customFormat="1" ht="60" customHeight="1" spans="1:9">
      <c r="A87" s="43">
        <v>85</v>
      </c>
      <c r="B87" s="46" t="s">
        <v>235</v>
      </c>
      <c r="C87" s="46" t="str">
        <f>_xlfn.DISPIMG("ID_6542C95A96814ABC96E6D6736E637ED9",1)</f>
        <v>=DISPIMG("ID_6542C95A96814ABC96E6D6736E637ED9",1)</v>
      </c>
      <c r="D87" s="84" t="s">
        <v>236</v>
      </c>
      <c r="E87" s="46">
        <v>10</v>
      </c>
      <c r="F87" s="44" t="s">
        <v>19</v>
      </c>
      <c r="G87" s="47"/>
      <c r="H87" s="48"/>
      <c r="I87" s="68" t="s">
        <v>237</v>
      </c>
    </row>
    <row r="88" s="12" customFormat="1" ht="60" customHeight="1" spans="1:9">
      <c r="A88" s="43">
        <v>86</v>
      </c>
      <c r="B88" s="43" t="s">
        <v>238</v>
      </c>
      <c r="C88" s="44" t="str">
        <f>_xlfn.DISPIMG("ID_1F5AEF2A10C045069AD8F5246C930461",1)</f>
        <v>=DISPIMG("ID_1F5AEF2A10C045069AD8F5246C930461",1)</v>
      </c>
      <c r="D88" s="85" t="s">
        <v>239</v>
      </c>
      <c r="E88" s="46">
        <v>30</v>
      </c>
      <c r="F88" s="44" t="s">
        <v>19</v>
      </c>
      <c r="G88" s="47"/>
      <c r="H88" s="48"/>
      <c r="I88" s="68" t="s">
        <v>240</v>
      </c>
    </row>
    <row r="89" s="10" customFormat="1" ht="60" customHeight="1" spans="1:9">
      <c r="A89" s="27">
        <v>87</v>
      </c>
      <c r="B89" s="27" t="s">
        <v>241</v>
      </c>
      <c r="C89" s="28" t="str">
        <f>_xlfn.DISPIMG("ID_BE05E6227F834F23AE8C32ED16FB4837",1)</f>
        <v>=DISPIMG("ID_BE05E6227F834F23AE8C32ED16FB4837",1)</v>
      </c>
      <c r="D89" s="86" t="s">
        <v>242</v>
      </c>
      <c r="E89" s="30">
        <v>24</v>
      </c>
      <c r="F89" s="28" t="s">
        <v>19</v>
      </c>
      <c r="G89" s="31"/>
      <c r="H89" s="32"/>
      <c r="I89" s="60" t="s">
        <v>243</v>
      </c>
    </row>
    <row r="90" s="10" customFormat="1" ht="60" customHeight="1" spans="1:9">
      <c r="A90" s="27">
        <v>88</v>
      </c>
      <c r="B90" s="28" t="s">
        <v>244</v>
      </c>
      <c r="C90" s="87" t="str">
        <f>_xlfn.DISPIMG("ID_40DD498CAE734221AFAFA668F895109C",1)</f>
        <v>=DISPIMG("ID_40DD498CAE734221AFAFA668F895109C",1)</v>
      </c>
      <c r="D90" s="88" t="s">
        <v>126</v>
      </c>
      <c r="E90" s="30">
        <v>18</v>
      </c>
      <c r="F90" s="28" t="s">
        <v>19</v>
      </c>
      <c r="G90" s="31"/>
      <c r="H90" s="32"/>
      <c r="I90" s="53" t="s">
        <v>245</v>
      </c>
    </row>
    <row r="91" s="10" customFormat="1" ht="60" customHeight="1" spans="1:9">
      <c r="A91" s="27">
        <v>89</v>
      </c>
      <c r="B91" s="28" t="s">
        <v>246</v>
      </c>
      <c r="C91" s="87" t="str">
        <f>_xlfn.DISPIMG("ID_F9357470CDE34A7E983DC967DA8F18A0",1)</f>
        <v>=DISPIMG("ID_F9357470CDE34A7E983DC967DA8F18A0",1)</v>
      </c>
      <c r="D91" s="88" t="s">
        <v>126</v>
      </c>
      <c r="E91" s="30">
        <v>19</v>
      </c>
      <c r="F91" s="28" t="s">
        <v>19</v>
      </c>
      <c r="G91" s="31"/>
      <c r="H91" s="32"/>
      <c r="I91" s="53" t="s">
        <v>247</v>
      </c>
    </row>
    <row r="92" s="10" customFormat="1" ht="60" customHeight="1" spans="1:9">
      <c r="A92" s="27">
        <v>90</v>
      </c>
      <c r="B92" s="27" t="s">
        <v>248</v>
      </c>
      <c r="C92" s="89" t="str">
        <f>_xlfn.DISPIMG("ID_1EF45A99E3D742FD8DD803F33C7F94DE",1)</f>
        <v>=DISPIMG("ID_1EF45A99E3D742FD8DD803F33C7F94DE",1)</v>
      </c>
      <c r="D92" s="39" t="s">
        <v>249</v>
      </c>
      <c r="E92" s="30">
        <v>4</v>
      </c>
      <c r="F92" s="28" t="s">
        <v>19</v>
      </c>
      <c r="G92" s="31"/>
      <c r="H92" s="32"/>
      <c r="I92" s="60" t="s">
        <v>250</v>
      </c>
    </row>
    <row r="93" s="10" customFormat="1" ht="60" customHeight="1" spans="1:9">
      <c r="A93" s="27">
        <v>91</v>
      </c>
      <c r="B93" s="27" t="s">
        <v>251</v>
      </c>
      <c r="C93" s="89" t="str">
        <f>_xlfn.DISPIMG("ID_5FA8BF6B99384903A342A878A24A624C",1)</f>
        <v>=DISPIMG("ID_5FA8BF6B99384903A342A878A24A624C",1)</v>
      </c>
      <c r="D93" s="39" t="s">
        <v>252</v>
      </c>
      <c r="E93" s="30">
        <v>1</v>
      </c>
      <c r="F93" s="28" t="s">
        <v>19</v>
      </c>
      <c r="G93" s="31"/>
      <c r="H93" s="32"/>
      <c r="I93" s="60" t="s">
        <v>250</v>
      </c>
    </row>
    <row r="94" s="10" customFormat="1" ht="60" customHeight="1" spans="1:9">
      <c r="A94" s="27">
        <v>92</v>
      </c>
      <c r="B94" s="27" t="s">
        <v>253</v>
      </c>
      <c r="C94" s="28" t="str">
        <f>_xlfn.DISPIMG("ID_D64CBE4233924FC6950FDBA47299A66E",1)</f>
        <v>=DISPIMG("ID_D64CBE4233924FC6950FDBA47299A66E",1)</v>
      </c>
      <c r="D94" s="28" t="s">
        <v>254</v>
      </c>
      <c r="E94" s="30">
        <v>2</v>
      </c>
      <c r="F94" s="28" t="s">
        <v>12</v>
      </c>
      <c r="G94" s="31"/>
      <c r="H94" s="32"/>
      <c r="I94" s="53" t="s">
        <v>255</v>
      </c>
    </row>
    <row r="95" s="10" customFormat="1" ht="60" customHeight="1" spans="1:9">
      <c r="A95" s="27">
        <v>93</v>
      </c>
      <c r="B95" s="27" t="s">
        <v>256</v>
      </c>
      <c r="C95" s="69" t="str">
        <f>_xlfn.DISPIMG("ID_1280C96E88F049A88DC270F26EEDD5B9",1)</f>
        <v>=DISPIMG("ID_1280C96E88F049A88DC270F26EEDD5B9",1)</v>
      </c>
      <c r="D95" s="27" t="s">
        <v>257</v>
      </c>
      <c r="E95" s="30">
        <v>8</v>
      </c>
      <c r="F95" s="28" t="s">
        <v>19</v>
      </c>
      <c r="G95" s="31"/>
      <c r="H95" s="32"/>
      <c r="I95" s="53" t="s">
        <v>258</v>
      </c>
    </row>
    <row r="96" s="10" customFormat="1" ht="60" customHeight="1" spans="1:9">
      <c r="A96" s="27">
        <v>94</v>
      </c>
      <c r="B96" s="27" t="s">
        <v>259</v>
      </c>
      <c r="C96" s="69" t="str">
        <f>_xlfn.DISPIMG("ID_B1B15E67D3514ACAB0C7CFBD66219FC0",1)</f>
        <v>=DISPIMG("ID_B1B15E67D3514ACAB0C7CFBD66219FC0",1)</v>
      </c>
      <c r="D96" s="27" t="s">
        <v>260</v>
      </c>
      <c r="E96" s="30">
        <v>2</v>
      </c>
      <c r="F96" s="28" t="s">
        <v>19</v>
      </c>
      <c r="G96" s="31"/>
      <c r="H96" s="32"/>
      <c r="I96" s="53" t="s">
        <v>261</v>
      </c>
    </row>
    <row r="97" s="10" customFormat="1" ht="60" customHeight="1" spans="1:191">
      <c r="A97" s="27">
        <v>95</v>
      </c>
      <c r="B97" s="27" t="s">
        <v>262</v>
      </c>
      <c r="C97" s="69" t="str">
        <f>_xlfn.DISPIMG("ID_38A16ACCEF864AC6B3C7ED0953AF72CB",1)</f>
        <v>=DISPIMG("ID_38A16ACCEF864AC6B3C7ED0953AF72CB",1)</v>
      </c>
      <c r="D97" s="27" t="s">
        <v>263</v>
      </c>
      <c r="E97" s="30">
        <v>2</v>
      </c>
      <c r="F97" s="28" t="s">
        <v>19</v>
      </c>
      <c r="G97" s="31"/>
      <c r="H97" s="32"/>
      <c r="I97" s="53" t="s">
        <v>264</v>
      </c>
    </row>
    <row r="98" s="10" customFormat="1" ht="60" customHeight="1" spans="1:191">
      <c r="A98" s="27">
        <v>96</v>
      </c>
      <c r="B98" s="27" t="s">
        <v>265</v>
      </c>
      <c r="C98" s="87" t="str">
        <f>_xlfn.DISPIMG("ID_CEE3F2C679C0431EA685A04CCA848B9C",1)</f>
        <v>=DISPIMG("ID_CEE3F2C679C0431EA685A04CCA848B9C",1)</v>
      </c>
      <c r="D98" s="30" t="s">
        <v>266</v>
      </c>
      <c r="E98" s="30">
        <v>4</v>
      </c>
      <c r="F98" s="28" t="s">
        <v>19</v>
      </c>
      <c r="G98" s="31"/>
      <c r="H98" s="32"/>
      <c r="I98" s="60" t="s">
        <v>267</v>
      </c>
    </row>
    <row r="99" s="10" customFormat="1" ht="60" customHeight="1" spans="1:191">
      <c r="A99" s="27">
        <v>97</v>
      </c>
      <c r="B99" s="30" t="s">
        <v>268</v>
      </c>
      <c r="C99" s="90" t="str">
        <f>_xlfn.DISPIMG("ID_954ABA507705479A91A1EA53ECB490BE",1)</f>
        <v>=DISPIMG("ID_954ABA507705479A91A1EA53ECB490BE",1)</v>
      </c>
      <c r="D99" s="74" t="s">
        <v>269</v>
      </c>
      <c r="E99" s="30">
        <v>23</v>
      </c>
      <c r="F99" s="28" t="s">
        <v>19</v>
      </c>
      <c r="G99" s="31"/>
      <c r="H99" s="32"/>
      <c r="I99" s="53" t="s">
        <v>270</v>
      </c>
    </row>
    <row r="100" s="10" customFormat="1" ht="60" customHeight="1" spans="1:191">
      <c r="A100" s="27">
        <v>98</v>
      </c>
      <c r="B100" s="28" t="s">
        <v>271</v>
      </c>
      <c r="C100" s="28" t="str">
        <f>_xlfn.DISPIMG("ID_ABD485FD919D4625B842975F031C3737",1)</f>
        <v>=DISPIMG("ID_ABD485FD919D4625B842975F031C3737",1)</v>
      </c>
      <c r="D100" s="91" t="s">
        <v>272</v>
      </c>
      <c r="E100" s="30">
        <v>14</v>
      </c>
      <c r="F100" s="28" t="s">
        <v>12</v>
      </c>
      <c r="G100" s="31"/>
      <c r="H100" s="32"/>
      <c r="I100" s="33" t="s">
        <v>273</v>
      </c>
    </row>
    <row r="101" s="15" customFormat="1" ht="60" customHeight="1" spans="1:191">
      <c r="A101" s="27">
        <v>99</v>
      </c>
      <c r="B101" s="28" t="s">
        <v>274</v>
      </c>
      <c r="C101" s="28" t="str">
        <f>_xlfn.DISPIMG("ID_ABD485FD919D4625B842975F031C3737",1)</f>
        <v>=DISPIMG("ID_ABD485FD919D4625B842975F031C3737",1)</v>
      </c>
      <c r="D101" s="91" t="s">
        <v>275</v>
      </c>
      <c r="E101" s="30">
        <v>28</v>
      </c>
      <c r="F101" s="28" t="s">
        <v>12</v>
      </c>
      <c r="G101" s="31"/>
      <c r="H101" s="32"/>
      <c r="I101" s="33" t="s">
        <v>273</v>
      </c>
    </row>
    <row r="102" s="15" customFormat="1" ht="60" customHeight="1" spans="1:191">
      <c r="A102" s="27">
        <v>100</v>
      </c>
      <c r="B102" s="28" t="s">
        <v>276</v>
      </c>
      <c r="C102" s="28" t="str">
        <f>_xlfn.DISPIMG("ID_A48466FBFDEB4BFEB35BAE22030FACD1",1)</f>
        <v>=DISPIMG("ID_A48466FBFDEB4BFEB35BAE22030FACD1",1)</v>
      </c>
      <c r="D102" s="91" t="s">
        <v>277</v>
      </c>
      <c r="E102" s="30">
        <v>42</v>
      </c>
      <c r="F102" s="28" t="s">
        <v>12</v>
      </c>
      <c r="G102" s="31"/>
      <c r="H102" s="32"/>
      <c r="I102" s="33" t="s">
        <v>273</v>
      </c>
    </row>
    <row r="103" s="15" customFormat="1" ht="60" customHeight="1" spans="1:191">
      <c r="A103" s="27">
        <v>101</v>
      </c>
      <c r="B103" s="28" t="s">
        <v>278</v>
      </c>
      <c r="C103" s="28" t="str">
        <f>_xlfn.DISPIMG("ID_A734C39C955B430FB1F6BD1498B6E67D",1)</f>
        <v>=DISPIMG("ID_A734C39C955B430FB1F6BD1498B6E67D",1)</v>
      </c>
      <c r="D103" s="91" t="s">
        <v>279</v>
      </c>
      <c r="E103" s="30">
        <v>28</v>
      </c>
      <c r="F103" s="28" t="s">
        <v>12</v>
      </c>
      <c r="G103" s="31"/>
      <c r="H103" s="32"/>
      <c r="I103" s="33" t="s">
        <v>273</v>
      </c>
    </row>
    <row r="104" s="15" customFormat="1" ht="60" customHeight="1" spans="1:191">
      <c r="A104" s="27">
        <v>102</v>
      </c>
      <c r="B104" s="33" t="s">
        <v>280</v>
      </c>
      <c r="C104" s="92" t="str">
        <f>_xlfn.DISPIMG("ID_37DBEE6FB8FF45D0A9A0980CD8C0C326",1)</f>
        <v>=DISPIMG("ID_37DBEE6FB8FF45D0A9A0980CD8C0C326",1)</v>
      </c>
      <c r="D104" s="28" t="s">
        <v>281</v>
      </c>
      <c r="E104" s="30">
        <v>31.9</v>
      </c>
      <c r="F104" s="80" t="s">
        <v>53</v>
      </c>
      <c r="G104" s="31"/>
      <c r="H104" s="32"/>
      <c r="I104" s="93" t="s">
        <v>282</v>
      </c>
    </row>
    <row r="105" s="15" customFormat="1" ht="60" customHeight="1" spans="1:191">
      <c r="A105" s="27">
        <v>103</v>
      </c>
      <c r="B105" s="33" t="s">
        <v>283</v>
      </c>
      <c r="C105" s="94" t="str">
        <f>_xlfn.DISPIMG("ID_CF75C9160B2E4843B671F17DF62601DA",1)</f>
        <v>=DISPIMG("ID_CF75C9160B2E4843B671F17DF62601DA",1)</v>
      </c>
      <c r="D105" s="28" t="s">
        <v>284</v>
      </c>
      <c r="E105" s="30">
        <v>27.5</v>
      </c>
      <c r="F105" s="80" t="s">
        <v>53</v>
      </c>
      <c r="G105" s="31"/>
      <c r="H105" s="32"/>
      <c r="I105" s="93" t="s">
        <v>285</v>
      </c>
    </row>
    <row r="106" s="15" customFormat="1" ht="60" customHeight="1" spans="1:191">
      <c r="A106" s="27">
        <v>104</v>
      </c>
      <c r="B106" s="33" t="s">
        <v>286</v>
      </c>
      <c r="C106" s="92" t="str">
        <f>_xlfn.DISPIMG("ID_4D054B56214C477AAA3CA67310F91978",1)</f>
        <v>=DISPIMG("ID_4D054B56214C477AAA3CA67310F91978",1)</v>
      </c>
      <c r="D106" s="28" t="s">
        <v>287</v>
      </c>
      <c r="E106" s="30">
        <v>24</v>
      </c>
      <c r="F106" s="80" t="s">
        <v>38</v>
      </c>
      <c r="G106" s="31"/>
      <c r="H106" s="32"/>
      <c r="I106" s="93" t="s">
        <v>288</v>
      </c>
    </row>
    <row r="107" s="16" customFormat="1" ht="60" customHeight="1" spans="1:191">
      <c r="A107" s="43">
        <v>105</v>
      </c>
      <c r="B107" s="44" t="s">
        <v>289</v>
      </c>
      <c r="C107" s="44" t="str">
        <f>_xlfn.DISPIMG("ID_49E6F637F3714D58964A8BE84C5DDEB2",1)</f>
        <v>=DISPIMG("ID_49E6F637F3714D58964A8BE84C5DDEB2",1)</v>
      </c>
      <c r="D107" s="49" t="s">
        <v>290</v>
      </c>
      <c r="E107" s="46">
        <v>2</v>
      </c>
      <c r="F107" s="95" t="s">
        <v>38</v>
      </c>
      <c r="G107" s="95"/>
      <c r="H107" s="48"/>
      <c r="I107" s="96" t="s">
        <v>291</v>
      </c>
      <c r="FG107" s="50"/>
      <c r="FH107" s="50"/>
      <c r="FI107" s="50"/>
      <c r="FJ107" s="50"/>
      <c r="FK107" s="50"/>
      <c r="FL107" s="50"/>
      <c r="FM107" s="50"/>
      <c r="FN107" s="50"/>
      <c r="FO107" s="50"/>
      <c r="FP107" s="50"/>
      <c r="FQ107" s="50"/>
      <c r="FR107" s="50"/>
      <c r="FS107" s="50"/>
      <c r="FT107" s="50"/>
      <c r="FU107" s="50"/>
      <c r="FV107" s="50"/>
      <c r="FW107" s="50"/>
      <c r="FX107" s="50"/>
      <c r="FY107" s="50"/>
      <c r="FZ107" s="50"/>
      <c r="GA107" s="50"/>
      <c r="GB107" s="50"/>
      <c r="GC107" s="50"/>
      <c r="GD107" s="50"/>
      <c r="GE107" s="50"/>
      <c r="GF107" s="50"/>
      <c r="GG107" s="50"/>
      <c r="GH107" s="50"/>
      <c r="GI107" s="50"/>
    </row>
    <row r="108" s="11" customFormat="1" ht="60" customHeight="1" spans="1:191">
      <c r="A108" s="27">
        <v>106</v>
      </c>
      <c r="B108" s="37" t="s">
        <v>292</v>
      </c>
      <c r="C108" s="94" t="str">
        <f>_xlfn.DISPIMG("ID_4D3ADEF1B33F4A4DB59528811CC77F77",1)</f>
        <v>=DISPIMG("ID_4D3ADEF1B33F4A4DB59528811CC77F77",1)</v>
      </c>
      <c r="D108" s="28" t="s">
        <v>293</v>
      </c>
      <c r="E108" s="30">
        <v>63</v>
      </c>
      <c r="F108" s="80" t="s">
        <v>53</v>
      </c>
      <c r="G108" s="31"/>
      <c r="H108" s="32"/>
      <c r="I108" s="93" t="s">
        <v>294</v>
      </c>
      <c r="FG108" s="14"/>
      <c r="FH108" s="14"/>
      <c r="FI108" s="14"/>
      <c r="FJ108" s="14"/>
      <c r="FK108" s="14"/>
      <c r="FL108" s="14"/>
      <c r="FM108" s="14"/>
      <c r="FN108" s="14"/>
      <c r="FO108" s="14"/>
      <c r="FP108" s="14"/>
      <c r="FQ108" s="14"/>
      <c r="FR108" s="14"/>
      <c r="FS108" s="14"/>
      <c r="FT108" s="14"/>
      <c r="FU108" s="14"/>
      <c r="FV108" s="14"/>
      <c r="FW108" s="14"/>
      <c r="FX108" s="14"/>
      <c r="FY108" s="14"/>
      <c r="FZ108" s="14"/>
      <c r="GA108" s="14"/>
      <c r="GB108" s="14"/>
      <c r="GC108" s="14"/>
      <c r="GD108" s="14"/>
      <c r="GE108" s="14"/>
      <c r="GF108" s="14"/>
      <c r="GG108" s="14"/>
      <c r="GH108" s="14"/>
      <c r="GI108" s="14"/>
    </row>
    <row r="109" s="11" customFormat="1" ht="60" customHeight="1" spans="1:191">
      <c r="A109" s="27">
        <v>107</v>
      </c>
      <c r="B109" s="37" t="s">
        <v>295</v>
      </c>
      <c r="C109" s="33" t="str">
        <f>_xlfn.DISPIMG("ID_D967A7966B9D49B3849A4FE600CC2086",1)</f>
        <v>=DISPIMG("ID_D967A7966B9D49B3849A4FE600CC2086",1)</v>
      </c>
      <c r="D109" s="28" t="s">
        <v>296</v>
      </c>
      <c r="E109" s="30">
        <v>36</v>
      </c>
      <c r="F109" s="80" t="s">
        <v>53</v>
      </c>
      <c r="G109" s="31"/>
      <c r="H109" s="32"/>
      <c r="I109" s="37" t="s">
        <v>297</v>
      </c>
      <c r="FG109" s="14"/>
      <c r="FH109" s="14"/>
      <c r="FI109" s="14"/>
      <c r="FJ109" s="14"/>
      <c r="FK109" s="14"/>
      <c r="FL109" s="14"/>
      <c r="FM109" s="14"/>
      <c r="FN109" s="14"/>
      <c r="FO109" s="14"/>
      <c r="FP109" s="14"/>
      <c r="FQ109" s="14"/>
      <c r="FR109" s="14"/>
      <c r="FS109" s="14"/>
      <c r="FT109" s="14"/>
      <c r="FU109" s="14"/>
      <c r="FV109" s="14"/>
      <c r="FW109" s="14"/>
      <c r="FX109" s="14"/>
      <c r="FY109" s="14"/>
      <c r="FZ109" s="14"/>
      <c r="GA109" s="14"/>
      <c r="GB109" s="14"/>
      <c r="GC109" s="14"/>
      <c r="GD109" s="14"/>
      <c r="GE109" s="14"/>
      <c r="GF109" s="14"/>
      <c r="GG109" s="14"/>
      <c r="GH109" s="14"/>
      <c r="GI109" s="14"/>
    </row>
    <row r="110" s="3" customFormat="1" ht="60" customHeight="1" spans="1:191">
      <c r="A110" s="27">
        <v>108</v>
      </c>
      <c r="B110" s="28" t="s">
        <v>298</v>
      </c>
      <c r="C110" s="28" t="str">
        <f>_xlfn.DISPIMG("ID_9E75E3A86A894694807C7608560B248B",1)</f>
        <v>=DISPIMG("ID_9E75E3A86A894694807C7608560B248B",1)</v>
      </c>
      <c r="D110" s="53" t="s">
        <v>299</v>
      </c>
      <c r="E110" s="30">
        <v>6</v>
      </c>
      <c r="F110" s="28" t="s">
        <v>19</v>
      </c>
      <c r="G110" s="31"/>
      <c r="H110" s="32"/>
      <c r="I110" s="33" t="s">
        <v>300</v>
      </c>
    </row>
    <row r="111" s="3" customFormat="1" ht="60" customHeight="1" spans="1:191">
      <c r="A111" s="27">
        <v>109</v>
      </c>
      <c r="B111" s="28" t="s">
        <v>301</v>
      </c>
      <c r="C111" s="28" t="str">
        <f>_xlfn.DISPIMG("ID_0D919E43081A428F96B48CB2AC507411",1)</f>
        <v>=DISPIMG("ID_0D919E43081A428F96B48CB2AC507411",1)</v>
      </c>
      <c r="D111" s="53" t="s">
        <v>302</v>
      </c>
      <c r="E111" s="30">
        <v>6</v>
      </c>
      <c r="F111" s="28" t="s">
        <v>19</v>
      </c>
      <c r="G111" s="31"/>
      <c r="H111" s="32"/>
      <c r="I111" s="33" t="s">
        <v>303</v>
      </c>
    </row>
    <row r="112" s="3" customFormat="1" ht="60" customHeight="1" spans="1:191">
      <c r="A112" s="27">
        <v>110</v>
      </c>
      <c r="B112" s="28" t="s">
        <v>304</v>
      </c>
      <c r="C112" s="97" t="str">
        <f>_xlfn.DISPIMG("ID_AE1F1255D34C4174BBB84FA2A771F321",1)</f>
        <v>=DISPIMG("ID_AE1F1255D34C4174BBB84FA2A771F321",1)</v>
      </c>
      <c r="D112" s="98" t="s">
        <v>305</v>
      </c>
      <c r="E112" s="30">
        <v>7</v>
      </c>
      <c r="F112" s="28" t="s">
        <v>12</v>
      </c>
      <c r="G112" s="31"/>
      <c r="H112" s="32"/>
      <c r="I112" s="71" t="s">
        <v>306</v>
      </c>
    </row>
    <row r="113" s="3" customFormat="1" ht="60" customHeight="1" spans="1:9">
      <c r="A113" s="27">
        <v>111</v>
      </c>
      <c r="B113" s="28" t="s">
        <v>307</v>
      </c>
      <c r="C113" s="97" t="str">
        <f>_xlfn.DISPIMG("ID_AE1F1255D34C4174BBB84FA2A771F321",1)</f>
        <v>=DISPIMG("ID_AE1F1255D34C4174BBB84FA2A771F321",1)</v>
      </c>
      <c r="D113" s="98" t="s">
        <v>308</v>
      </c>
      <c r="E113" s="30">
        <v>209</v>
      </c>
      <c r="F113" s="28" t="s">
        <v>12</v>
      </c>
      <c r="G113" s="31"/>
      <c r="H113" s="32"/>
      <c r="I113" s="71" t="s">
        <v>309</v>
      </c>
    </row>
    <row r="114" s="3" customFormat="1" ht="60" customHeight="1" spans="1:9">
      <c r="A114" s="27">
        <v>112</v>
      </c>
      <c r="B114" s="28" t="s">
        <v>310</v>
      </c>
      <c r="C114" s="99" t="str">
        <f>_xlfn.DISPIMG("ID_F8E25E99875442FBA9104444A4C0DA8A",1)</f>
        <v>=DISPIMG("ID_F8E25E99875442FBA9104444A4C0DA8A",1)</v>
      </c>
      <c r="D114" s="99" t="s">
        <v>311</v>
      </c>
      <c r="E114" s="28">
        <v>48</v>
      </c>
      <c r="F114" s="28" t="s">
        <v>19</v>
      </c>
      <c r="G114" s="31"/>
      <c r="H114" s="32"/>
      <c r="I114" s="83" t="s">
        <v>312</v>
      </c>
    </row>
    <row r="115" s="3" customFormat="1" ht="60" customHeight="1" spans="1:9">
      <c r="A115" s="27">
        <v>113</v>
      </c>
      <c r="B115" s="28" t="s">
        <v>313</v>
      </c>
      <c r="C115" s="97" t="str">
        <f>_xlfn.DISPIMG("ID_D14B4B0A038A456CB67FE375B6C7FE34",1)</f>
        <v>=DISPIMG("ID_D14B4B0A038A456CB67FE375B6C7FE34",1)</v>
      </c>
      <c r="D115" s="98" t="s">
        <v>86</v>
      </c>
      <c r="E115" s="30">
        <v>6</v>
      </c>
      <c r="F115" s="28" t="s">
        <v>12</v>
      </c>
      <c r="G115" s="31"/>
      <c r="H115" s="32"/>
      <c r="I115" s="60" t="s">
        <v>314</v>
      </c>
    </row>
    <row r="116" s="3" customFormat="1" ht="60" customHeight="1" spans="1:9">
      <c r="A116" s="27">
        <v>114</v>
      </c>
      <c r="B116" s="28" t="s">
        <v>315</v>
      </c>
      <c r="C116" s="100" t="str">
        <f>_xlfn.DISPIMG("ID_C3F449BFA4CB44BA913E7E5EBD7CDA1A",1)</f>
        <v>=DISPIMG("ID_C3F449BFA4CB44BA913E7E5EBD7CDA1A",1)</v>
      </c>
      <c r="D116" s="60" t="s">
        <v>22</v>
      </c>
      <c r="E116" s="30">
        <v>34</v>
      </c>
      <c r="F116" s="28" t="s">
        <v>12</v>
      </c>
      <c r="G116" s="31"/>
      <c r="H116" s="32"/>
      <c r="I116" s="37" t="s">
        <v>316</v>
      </c>
    </row>
    <row r="117" s="3" customFormat="1" ht="60" customHeight="1" spans="1:9">
      <c r="A117" s="27">
        <v>115</v>
      </c>
      <c r="B117" s="28" t="s">
        <v>317</v>
      </c>
      <c r="C117" s="101" t="str">
        <f>_xlfn.DISPIMG("ID_85C9587F8E404139BBBDE7A43446F1F7",1)</f>
        <v>=DISPIMG("ID_85C9587F8E404139BBBDE7A43446F1F7",1)</v>
      </c>
      <c r="D117" s="60" t="s">
        <v>318</v>
      </c>
      <c r="E117" s="30">
        <v>46</v>
      </c>
      <c r="F117" s="28" t="s">
        <v>12</v>
      </c>
      <c r="G117" s="31"/>
      <c r="H117" s="32"/>
      <c r="I117" s="37" t="s">
        <v>319</v>
      </c>
    </row>
    <row r="118" s="17" customFormat="1" ht="60" customHeight="1" spans="1:9">
      <c r="A118" s="27">
        <v>116</v>
      </c>
      <c r="B118" s="42" t="s">
        <v>320</v>
      </c>
      <c r="C118" s="28" t="str">
        <f>_xlfn.DISPIMG("ID_EE945FED133F4C9188670B9F35909E32",1)</f>
        <v>=DISPIMG("ID_EE945FED133F4C9188670B9F35909E32",1)</v>
      </c>
      <c r="D118" s="102" t="s">
        <v>321</v>
      </c>
      <c r="E118" s="30">
        <v>42</v>
      </c>
      <c r="F118" s="28" t="s">
        <v>12</v>
      </c>
      <c r="G118" s="31"/>
      <c r="H118" s="32"/>
      <c r="I118" s="60" t="s">
        <v>322</v>
      </c>
    </row>
    <row r="119" s="17" customFormat="1" ht="60" customHeight="1" spans="1:9">
      <c r="A119" s="27">
        <v>117</v>
      </c>
      <c r="B119" s="30" t="s">
        <v>323</v>
      </c>
      <c r="C119" s="28" t="str">
        <f>_xlfn.DISPIMG("ID_8C7FE9C6D6D14E20A6FC30A9F6B6B573",1)</f>
        <v>=DISPIMG("ID_8C7FE9C6D6D14E20A6FC30A9F6B6B573",1)</v>
      </c>
      <c r="D119" s="53" t="s">
        <v>324</v>
      </c>
      <c r="E119" s="30">
        <v>9</v>
      </c>
      <c r="F119" s="28" t="s">
        <v>19</v>
      </c>
      <c r="G119" s="31"/>
      <c r="H119" s="32"/>
      <c r="I119" s="60" t="s">
        <v>325</v>
      </c>
    </row>
    <row r="120" s="17" customFormat="1" ht="60" customHeight="1" spans="1:9">
      <c r="A120" s="27">
        <v>118</v>
      </c>
      <c r="B120" s="28" t="s">
        <v>326</v>
      </c>
      <c r="C120" s="62" t="str">
        <f>_xlfn.DISPIMG("ID_387A517A55AA4DF8937BDF0A60613DC9",1)</f>
        <v>=DISPIMG("ID_387A517A55AA4DF8937BDF0A60613DC9",1)</v>
      </c>
      <c r="D120" s="60" t="s">
        <v>126</v>
      </c>
      <c r="E120" s="30">
        <v>9</v>
      </c>
      <c r="F120" s="28" t="s">
        <v>19</v>
      </c>
      <c r="G120" s="31"/>
      <c r="H120" s="32"/>
      <c r="I120" s="53" t="s">
        <v>327</v>
      </c>
    </row>
    <row r="121" s="17" customFormat="1" ht="60" customHeight="1" spans="1:9">
      <c r="A121" s="27">
        <v>119</v>
      </c>
      <c r="B121" s="28" t="s">
        <v>328</v>
      </c>
      <c r="C121" s="62" t="str">
        <f>_xlfn.DISPIMG("ID_B32A320D630543D3A1ECB2B735443E26",1)</f>
        <v>=DISPIMG("ID_B32A320D630543D3A1ECB2B735443E26",1)</v>
      </c>
      <c r="D121" s="60" t="s">
        <v>126</v>
      </c>
      <c r="E121" s="30">
        <v>18</v>
      </c>
      <c r="F121" s="28" t="s">
        <v>19</v>
      </c>
      <c r="G121" s="31"/>
      <c r="H121" s="32"/>
      <c r="I121" s="53" t="s">
        <v>329</v>
      </c>
    </row>
    <row r="122" s="4" customFormat="1" ht="60" customHeight="1" spans="1:9">
      <c r="A122" s="27">
        <v>120</v>
      </c>
      <c r="B122" s="28" t="s">
        <v>111</v>
      </c>
      <c r="C122" s="100" t="str">
        <f>_xlfn.DISPIMG("ID_49A1BEA87FCA4A2680018F5E3D3F2F94",1)</f>
        <v>=DISPIMG("ID_49A1BEA87FCA4A2680018F5E3D3F2F94",1)</v>
      </c>
      <c r="D122" s="103" t="s">
        <v>112</v>
      </c>
      <c r="E122" s="30">
        <v>9</v>
      </c>
      <c r="F122" s="28" t="s">
        <v>12</v>
      </c>
      <c r="G122" s="31"/>
      <c r="H122" s="32"/>
      <c r="I122" s="60" t="s">
        <v>330</v>
      </c>
    </row>
    <row r="123" s="4" customFormat="1" ht="14.25" spans="1:9">
      <c r="A123" s="104" t="s">
        <v>331</v>
      </c>
      <c r="B123" s="104"/>
      <c r="C123" s="104"/>
      <c r="D123" s="104"/>
      <c r="E123" s="28">
        <f>SUM(E3:E122)</f>
        <v>7865.85</v>
      </c>
      <c r="F123" s="105"/>
      <c r="G123" s="105"/>
      <c r="H123" s="106"/>
      <c r="I123" s="104"/>
    </row>
  </sheetData>
  <mergeCells count="1">
    <mergeCell ref="A1:I1"/>
  </mergeCells>
  <conditionalFormatting sqref="B36">
    <cfRule type="dataBar" priority="1">
      <dataBar>
        <cfvo type="min"/>
        <cfvo type="max"/>
        <color rgb="FFFF555A"/>
      </dataBar>
      <extLst>
        <ext xmlns:x14="http://schemas.microsoft.com/office/spreadsheetml/2009/9/main" uri="{B025F937-C7B1-47D3-B67F-A62EFF666E3E}">
          <x14:id>{0d793b18-0988-405d-bd2d-85772b479a25}</x14:id>
        </ext>
      </extLst>
    </cfRule>
    <cfRule type="dataBar" priority="2">
      <dataBar>
        <cfvo type="min"/>
        <cfvo type="max"/>
        <color rgb="FF000000"/>
      </dataBar>
      <extLst>
        <ext xmlns:x14="http://schemas.microsoft.com/office/spreadsheetml/2009/9/main" uri="{B025F937-C7B1-47D3-B67F-A62EFF666E3E}">
          <x14:id>{778a4de5-d625-41bd-8b58-9e899883a455}</x14:id>
        </ext>
      </extLst>
    </cfRule>
  </conditionalFormatting>
  <pageMargins left="0.75" right="0.75" top="1" bottom="1" header="0.5" footer="0.5"/>
  <headerFooter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0d793b18-0988-405d-bd2d-85772b479a25}">
            <x14:dataBar minLength="10" maxLength="90" negativeBarColorSameAsPositive="1" axisPosition="none">
              <x14:cfvo type="min"/>
              <x14:cfvo type="max"/>
              <x14:axisColor indexed="65"/>
            </x14:dataBar>
          </x14:cfRule>
          <x14:cfRule type="dataBar" id="{778a4de5-d625-41bd-8b58-9e899883a455}">
            <x14:dataBar minLength="10" maxLength="90" negativeBarColorSameAsPositive="1" axisPosition="none">
              <x14:cfvo type="min"/>
              <x14:cfvo type="max"/>
              <x14:axisColor indexed="65"/>
            </x14:dataBar>
          </x14:cfRule>
          <xm:sqref>B36</xm:sqref>
        </x14:conditionalFormatting>
      </x14:conditionalFormattings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Kingsoft Office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办公家具清单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</dc:creator>
  <cp:lastModifiedBy>小小麻瓜</cp:lastModifiedBy>
  <dcterms:created xsi:type="dcterms:W3CDTF">2026-02-01T01:21:00Z</dcterms:created>
  <dcterms:modified xsi:type="dcterms:W3CDTF">2026-02-12T08:38:51Z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alculationRule">
    <vt:i4>1</vt:i4>
  </property>
  <property fmtid="{D5CDD505-2E9C-101B-9397-08002B2CF9AE}" pid="3" name="ICV">
    <vt:lpwstr>417E09B2DDFB4D77A0DB8DC2BD3433AA_13</vt:lpwstr>
  </property>
  <property fmtid="{D5CDD505-2E9C-101B-9397-08002B2CF9AE}" pid="4" name="KSOProductBuildVer">
    <vt:lpwstr>2052-12.1.0.25225</vt:lpwstr>
  </property>
  <property fmtid="{D5CDD505-2E9C-101B-9397-08002B2CF9AE}" pid="5" name="KSOReadingLayout">
    <vt:bool>true</vt:bool>
  </property>
</Properties>
</file>